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Web (Annex A)" sheetId="1" r:id="rId1"/>
    <sheet name="Slings" sheetId="2" r:id="rId2"/>
    <sheet name="Knots" sheetId="3" r:id="rId3"/>
  </sheets>
  <definedNames/>
  <calcPr fullCalcOnLoad="1"/>
</workbook>
</file>

<file path=xl/sharedStrings.xml><?xml version="1.0" encoding="utf-8"?>
<sst xmlns="http://schemas.openxmlformats.org/spreadsheetml/2006/main" count="1912" uniqueCount="314">
  <si>
    <t xml:space="preserve">Date of test </t>
  </si>
  <si>
    <t>19 mm flat</t>
  </si>
  <si>
    <t>25 mm flat</t>
  </si>
  <si>
    <t>50 mm flat</t>
  </si>
  <si>
    <t>25 mm tube</t>
  </si>
  <si>
    <t>Size</t>
  </si>
  <si>
    <t>Knot</t>
  </si>
  <si>
    <t>Material</t>
  </si>
  <si>
    <t>Polyester</t>
  </si>
  <si>
    <t>Polyamide</t>
  </si>
  <si>
    <t>Location</t>
  </si>
  <si>
    <t>STRENGTH OF SLINGS</t>
  </si>
  <si>
    <t>Air Temperature</t>
  </si>
  <si>
    <t>Water temperature</t>
  </si>
  <si>
    <t>Water Temperature</t>
  </si>
  <si>
    <t>Polyamide rope</t>
  </si>
  <si>
    <t>STRENGTH OF TAPE KNOTS</t>
  </si>
  <si>
    <t>STRENGTH OF ROPE KNOTS</t>
  </si>
  <si>
    <t>STAGE ONE - A</t>
  </si>
  <si>
    <t>STAGE ONE - B</t>
  </si>
  <si>
    <t>Specimen 1</t>
  </si>
  <si>
    <t>Specimen 2</t>
  </si>
  <si>
    <t>Specimen 3</t>
  </si>
  <si>
    <t>Specimen 4</t>
  </si>
  <si>
    <t>Specimen 5</t>
  </si>
  <si>
    <t>Specimen 6</t>
  </si>
  <si>
    <t>Breaking force (KN)</t>
  </si>
  <si>
    <t>Location of break</t>
  </si>
  <si>
    <t>Breaking Force (KN)</t>
  </si>
  <si>
    <t>Brand</t>
  </si>
  <si>
    <t>Donaghys</t>
  </si>
  <si>
    <t>Blue Water</t>
  </si>
  <si>
    <t>Zenith</t>
  </si>
  <si>
    <t>Polyester tape</t>
  </si>
  <si>
    <t>Polyamide tape</t>
  </si>
  <si>
    <t xml:space="preserve">10mm </t>
  </si>
  <si>
    <t>Age</t>
  </si>
  <si>
    <t>Sisal (3 strand laid)</t>
  </si>
  <si>
    <t xml:space="preserve">11mm static </t>
  </si>
  <si>
    <t>Gauge length at breaking</t>
  </si>
  <si>
    <t>knot</t>
  </si>
  <si>
    <t>Out of range</t>
  </si>
  <si>
    <t>Start Time</t>
  </si>
  <si>
    <t>Finish Time</t>
  </si>
  <si>
    <t xml:space="preserve"> 26/5/00</t>
  </si>
  <si>
    <t>8.30 am</t>
  </si>
  <si>
    <t>9.50 am</t>
  </si>
  <si>
    <t>10.05 am</t>
  </si>
  <si>
    <t>10.50 am</t>
  </si>
  <si>
    <t>Gauge length at 1.96 KN</t>
  </si>
  <si>
    <t>Gauge length at 3.67 KN</t>
  </si>
  <si>
    <t>Time to Failure</t>
  </si>
  <si>
    <t>Gauge Length at 0 load</t>
  </si>
  <si>
    <t>BRUCE CIT</t>
  </si>
  <si>
    <t xml:space="preserve">Location    </t>
  </si>
  <si>
    <t>20 degrees C</t>
  </si>
  <si>
    <t xml:space="preserve">Air Temperature </t>
  </si>
  <si>
    <t xml:space="preserve">Gauge length at 0 load </t>
  </si>
  <si>
    <t>Matl/Size</t>
  </si>
  <si>
    <t>Time to failure</t>
  </si>
  <si>
    <t>18 years old</t>
  </si>
  <si>
    <t>rope</t>
  </si>
  <si>
    <t>Top tube</t>
  </si>
  <si>
    <t>Midway</t>
  </si>
  <si>
    <t xml:space="preserve">18 years </t>
  </si>
  <si>
    <t>Operators</t>
  </si>
  <si>
    <t>Sling/tail slippage</t>
  </si>
  <si>
    <t>33/35</t>
  </si>
  <si>
    <t>50/52</t>
  </si>
  <si>
    <t>Abnormal Fig 8 knot</t>
  </si>
  <si>
    <t>Alpine Buterfly knot</t>
  </si>
  <si>
    <t>First damage (KN)</t>
  </si>
  <si>
    <t>First Damage (KN)</t>
  </si>
  <si>
    <t>test aborted</t>
  </si>
  <si>
    <t>Sling length at Failure</t>
  </si>
  <si>
    <t>Not recorded</t>
  </si>
  <si>
    <t>Comments</t>
  </si>
  <si>
    <t>Mean (KN or mm)</t>
  </si>
  <si>
    <t>Std Deviation</t>
  </si>
  <si>
    <t>Snedecors check</t>
  </si>
  <si>
    <t>Overhand knot</t>
  </si>
  <si>
    <t>Deviation from mean squared</t>
  </si>
  <si>
    <t>Sum of Square deviations</t>
  </si>
  <si>
    <t>square root (sum/n-1)</t>
  </si>
  <si>
    <t>Standard Deviation =</t>
  </si>
  <si>
    <t>19 degrees</t>
  </si>
  <si>
    <t>Bruce CIT</t>
  </si>
  <si>
    <t>1 to 2 mm</t>
  </si>
  <si>
    <t>Permeant Set</t>
  </si>
  <si>
    <t>7mm</t>
  </si>
  <si>
    <t>6mm</t>
  </si>
  <si>
    <t>Not meaningful</t>
  </si>
  <si>
    <t>&amp; 3/7/00</t>
  </si>
  <si>
    <t>25 mm Tube</t>
  </si>
  <si>
    <t>Edelrid</t>
  </si>
  <si>
    <t xml:space="preserve">9mm static </t>
  </si>
  <si>
    <t>Edelrid Dry</t>
  </si>
  <si>
    <t>Extra Static</t>
  </si>
  <si>
    <t xml:space="preserve">10mm Sisal </t>
  </si>
  <si>
    <t>New</t>
  </si>
  <si>
    <t>Tape</t>
  </si>
  <si>
    <t>23/6&amp;3/7/00</t>
  </si>
  <si>
    <t xml:space="preserve">Theoretical Sling strength </t>
  </si>
  <si>
    <t>Sling Strength without knot (kN)</t>
  </si>
  <si>
    <t>Analysis</t>
  </si>
  <si>
    <t>Results</t>
  </si>
  <si>
    <t>Rated Strength when new (kN)</t>
  </si>
  <si>
    <t>Breaking load  (KN)</t>
  </si>
  <si>
    <t xml:space="preserve">Sling/tail slippage </t>
  </si>
  <si>
    <t>3&amp;14/7/00</t>
  </si>
  <si>
    <t>Water Teperature</t>
  </si>
  <si>
    <t>Breaking Force at knot (KN)</t>
  </si>
  <si>
    <t>Spec 5 rubbed against cross head and is invalid</t>
  </si>
  <si>
    <t>1st Roll back  (KN)</t>
  </si>
  <si>
    <t>Total tail slippage (mm)</t>
  </si>
  <si>
    <t>Specimen 1 Fist damage deemed as a outlyer</t>
  </si>
  <si>
    <t>Includes Midway break</t>
  </si>
  <si>
    <t>1st Roll back at (KN)</t>
  </si>
  <si>
    <t>2 nd Roll back at (KN)</t>
  </si>
  <si>
    <t>20 degrees</t>
  </si>
  <si>
    <t>16.5 degrees</t>
  </si>
  <si>
    <t>9mm static rope</t>
  </si>
  <si>
    <t>Didn’t occur</t>
  </si>
  <si>
    <t>Not meaninful</t>
  </si>
  <si>
    <t>2 nd Roll back  (KN)</t>
  </si>
  <si>
    <t>11mm static rope</t>
  </si>
  <si>
    <t>No test</t>
  </si>
  <si>
    <t>Bottom tube</t>
  </si>
  <si>
    <t>Lowest Breaking Strength (kN)</t>
  </si>
  <si>
    <t>Mean Breaking Strength (kN)</t>
  </si>
  <si>
    <t>D Drohan/E Mol</t>
  </si>
  <si>
    <t>Tape Knot</t>
  </si>
  <si>
    <t>19 mm Flat Tape sling tied with a Tape knot</t>
  </si>
  <si>
    <t>25 mm Flat Tape sling tied with a Tape knot</t>
  </si>
  <si>
    <t>25 mm Tube Tape sling tied with a Tape knot</t>
  </si>
  <si>
    <t>50 mm Flat Tape sling tied with a Tape knot</t>
  </si>
  <si>
    <t>10 mm Sisal rope sling tied with a Double Fishermans knot</t>
  </si>
  <si>
    <t>11 mm Static rope sling tied with a Double Fishermans knot (18 year old)</t>
  </si>
  <si>
    <t>19.5 degrees</t>
  </si>
  <si>
    <t>14 degrees</t>
  </si>
  <si>
    <t>18.5 degrees</t>
  </si>
  <si>
    <t>14.8 degrees</t>
  </si>
  <si>
    <t>16 degrees</t>
  </si>
  <si>
    <t>9 mm Static rope sling tied with an Abnormal Figure 8 knot  (Dry)</t>
  </si>
  <si>
    <t>9 mm Static rope sling tied with an Abnormal Figure 8 knot  (Wet)</t>
  </si>
  <si>
    <t>11 mm Static rope sling tied with an Alpine Butterfly knot  (Dry)</t>
  </si>
  <si>
    <t>11 mm Static rope sling tied with an Alpine Butterfly knot  (Wet)</t>
  </si>
  <si>
    <t>9 mm Static rope sling tied with an Overhand knot  (Wet)</t>
  </si>
  <si>
    <t>9 mm Static rope sling tied with an Overhand knot  (Dry)</t>
  </si>
  <si>
    <t>50 mm Flat tape sling tied with an Overhand knot  (Wet)</t>
  </si>
  <si>
    <t>50 mm Flat tape sling tied with an Overhand knot  (Dry)</t>
  </si>
  <si>
    <t>25 mm Flat tape sling tied with an Overhand knot  (Wet)</t>
  </si>
  <si>
    <t>25 mm Flat tape sling tied with an Overhand knot  (Dry)</t>
  </si>
  <si>
    <t>% Extension at 1.96 KN</t>
  </si>
  <si>
    <t>% Extension at 3.67 KN</t>
  </si>
  <si>
    <t>% Extension at Breaking</t>
  </si>
  <si>
    <t>Bottom Tube</t>
  </si>
  <si>
    <t>Sample of 5 used</t>
  </si>
  <si>
    <t>Spec 3 out rided for 1st dam</t>
  </si>
  <si>
    <t xml:space="preserve">All specimens had a surpising </t>
  </si>
  <si>
    <t>amount of sling slippage out of the</t>
  </si>
  <si>
    <t>One Std Deviation</t>
  </si>
  <si>
    <t>Test 2 aborted</t>
  </si>
  <si>
    <t>Mean</t>
  </si>
  <si>
    <t>Total Tail slippage (mm)</t>
  </si>
  <si>
    <t>Tail length at 0 load (mm)</t>
  </si>
  <si>
    <t>Tail length at failure (mm)</t>
  </si>
  <si>
    <t>Knot side sling slippage (mm)</t>
  </si>
  <si>
    <t>Other side sling slippage (mm)</t>
  </si>
  <si>
    <t>Total Sling slippage (mm)</t>
  </si>
  <si>
    <t xml:space="preserve">Mean </t>
  </si>
  <si>
    <t>M tail Slippage (mm)</t>
  </si>
  <si>
    <t>Other tail slippage (mm)</t>
  </si>
  <si>
    <t>Mean tail slippage (mm)</t>
  </si>
  <si>
    <t xml:space="preserve">Polyamide </t>
  </si>
  <si>
    <t>Total Sling Slippage (mm)</t>
  </si>
  <si>
    <t xml:space="preserve">Polyester </t>
  </si>
  <si>
    <t>M tail slippage (mm)</t>
  </si>
  <si>
    <t xml:space="preserve">rope </t>
  </si>
  <si>
    <t>M tail length at 0 load (mm)</t>
  </si>
  <si>
    <t>M tail length at failure (mm)</t>
  </si>
  <si>
    <t xml:space="preserve">BW II </t>
  </si>
  <si>
    <t>Tail length at 1.96 kN (mm)</t>
  </si>
  <si>
    <t>Top/Bottom sling slippage (mm)</t>
  </si>
  <si>
    <t>Tail length at 3.67 kN (mm)</t>
  </si>
  <si>
    <t>M Tail slippage at failure (mm)</t>
  </si>
  <si>
    <t>Tail slippage at failure (mm)</t>
  </si>
  <si>
    <t xml:space="preserve">Mean  </t>
  </si>
  <si>
    <t>3 nd Roll back at (KN)</t>
  </si>
  <si>
    <t>Rivory</t>
  </si>
  <si>
    <t>D Drohan</t>
  </si>
  <si>
    <t>ADFA</t>
  </si>
  <si>
    <t xml:space="preserve">New 9 mm Static rope sling tied with a Double Fishermans knot </t>
  </si>
  <si>
    <t>Top sling slippage (mm)</t>
  </si>
  <si>
    <t>M Tail length at failure (mm)</t>
  </si>
  <si>
    <t>Riviory</t>
  </si>
  <si>
    <t>M Tail length at 0 load (mm)</t>
  </si>
  <si>
    <t>11 mm Static rope sling tied with an Abnormal Figure 8 knot  (Dry)</t>
  </si>
  <si>
    <t>Bottom side sling slippage</t>
  </si>
  <si>
    <t xml:space="preserve">Top side sling slippage </t>
  </si>
  <si>
    <t>Mid way</t>
  </si>
  <si>
    <t>Top Bollard</t>
  </si>
  <si>
    <t>At Failure</t>
  </si>
  <si>
    <t>Tail length  (mm)</t>
  </si>
  <si>
    <t>Tail length (mm)</t>
  </si>
  <si>
    <t>At 3.67 k N Load</t>
  </si>
  <si>
    <t>At 1.96 kN Load</t>
  </si>
  <si>
    <t>Bottom sling slippage (mm)</t>
  </si>
  <si>
    <t xml:space="preserve">                                   knot</t>
  </si>
  <si>
    <t>Operator</t>
  </si>
  <si>
    <t>11 mm Static rope sling tied with an Overhand knot  (Dry)</t>
  </si>
  <si>
    <t>11mm BW II static rope</t>
  </si>
  <si>
    <t>Tail slippage (mm)</t>
  </si>
  <si>
    <t>11 mm Static rope sling tied with an  Alpine Butterfly knot  (Dry)</t>
  </si>
  <si>
    <t>age between</t>
  </si>
  <si>
    <t>10-15 years old</t>
  </si>
  <si>
    <t xml:space="preserve">Gauge extension at1.96 KN </t>
  </si>
  <si>
    <t xml:space="preserve">Gauge extension at 3.67 KN </t>
  </si>
  <si>
    <t xml:space="preserve">Gauge extension at Breaking </t>
  </si>
  <si>
    <t xml:space="preserve">Gauge extension at 1.96 KN </t>
  </si>
  <si>
    <t>20/09&amp;4/102000</t>
  </si>
  <si>
    <t>20&amp;19</t>
  </si>
  <si>
    <t>other Tail length  (mm)</t>
  </si>
  <si>
    <t xml:space="preserve">other Tail length at 0 load </t>
  </si>
  <si>
    <t>other tail length</t>
  </si>
  <si>
    <t>M Tail slippage (mm)</t>
  </si>
  <si>
    <t>other Tail slippage (mm)</t>
  </si>
  <si>
    <t>Mean tail length at 0 load</t>
  </si>
  <si>
    <t xml:space="preserve">New 12mm Sisal rope sling tied with a Double Fishermans knot </t>
  </si>
  <si>
    <t>12mm Sisal</t>
  </si>
  <si>
    <t>% Extension at failure</t>
  </si>
  <si>
    <t xml:space="preserve">12mm </t>
  </si>
  <si>
    <t>Top bollard</t>
  </si>
  <si>
    <t>test 3 break load invalid</t>
  </si>
  <si>
    <t>1 year old</t>
  </si>
  <si>
    <t>Could not determine</t>
  </si>
  <si>
    <t>unknown</t>
  </si>
  <si>
    <t>Total Tail slippage at failure (mm)</t>
  </si>
  <si>
    <t>Tail slippage  (mm)</t>
  </si>
  <si>
    <t>Total Sling slippage at failure (mm)</t>
  </si>
  <si>
    <t xml:space="preserve"> Total sling slippage  (mm)</t>
  </si>
  <si>
    <t>Time in Water</t>
  </si>
  <si>
    <t>Time in water</t>
  </si>
  <si>
    <t>(minutes)</t>
  </si>
  <si>
    <t xml:space="preserve"> (minutes)</t>
  </si>
  <si>
    <t>Total Tail slippage at failure  (mm)</t>
  </si>
  <si>
    <t>Tail slippage   (mm)</t>
  </si>
  <si>
    <t>Total Sling slippage  (mm)</t>
  </si>
  <si>
    <t>At failure</t>
  </si>
  <si>
    <t>Total Tail slippage  (mm)</t>
  </si>
  <si>
    <t>Total sling slippage</t>
  </si>
  <si>
    <t>At 3.67 kN load</t>
  </si>
  <si>
    <t>At 1.96 kN load</t>
  </si>
  <si>
    <t xml:space="preserve">Total sling slippage </t>
  </si>
  <si>
    <t>M Tail length  (mm)</t>
  </si>
  <si>
    <t>M Tail length (mm)</t>
  </si>
  <si>
    <t xml:space="preserve">other Tail length </t>
  </si>
  <si>
    <t xml:space="preserve">Mean tail slippage  </t>
  </si>
  <si>
    <t xml:space="preserve">Top sling slippage </t>
  </si>
  <si>
    <t xml:space="preserve">Bottom sling slippage </t>
  </si>
  <si>
    <t xml:space="preserve">Mean tail slippage </t>
  </si>
  <si>
    <t>Bottom sling slippage</t>
  </si>
  <si>
    <t>Total mean tail slippage</t>
  </si>
  <si>
    <t xml:space="preserve">Total mean tail slippage </t>
  </si>
  <si>
    <t>break at the knot may be too low</t>
  </si>
  <si>
    <t xml:space="preserve">Specimen 1 deleted as it didn't </t>
  </si>
  <si>
    <t xml:space="preserve">Spec 1 deleted as a low load </t>
  </si>
  <si>
    <t>breaking midway</t>
  </si>
  <si>
    <t>25 mm Tube tape sling tied with an Overhand knot  (Dry)</t>
  </si>
  <si>
    <t xml:space="preserve">Mean tail length </t>
  </si>
  <si>
    <t>M sling slippage (mm)</t>
  </si>
  <si>
    <t>Other side  sling slippage (mm)</t>
  </si>
  <si>
    <t>Mean tail slippage</t>
  </si>
  <si>
    <t>11 mm Static rope sling tied with an  Retreaded Figure 8 knot  (Dry)</t>
  </si>
  <si>
    <t>M side sling slippage (mm)</t>
  </si>
  <si>
    <t xml:space="preserve">One year old 11mm Static rope sling tied with a Double Fishermans knot </t>
  </si>
  <si>
    <t xml:space="preserve">M side sling slippage </t>
  </si>
  <si>
    <t>Other side sling slippage</t>
  </si>
  <si>
    <t>11mm BWII</t>
  </si>
  <si>
    <t>to rope glazing</t>
  </si>
  <si>
    <t xml:space="preserve">Spec 5 break load ignored due  </t>
  </si>
  <si>
    <t>Glazing on this piece 5 so deleted from mean results</t>
  </si>
  <si>
    <t>12 mm Sisal rope sling tied with an Overhand  knot  (Dry)</t>
  </si>
  <si>
    <t>Sisal</t>
  </si>
  <si>
    <t>12mm rope</t>
  </si>
  <si>
    <t>?? mm ?? rope sling tied with an ??  knot  (Dry)</t>
  </si>
  <si>
    <t>9 mm Static rope sling tied with an  Retreaded Figure 8 knot  (Dry)</t>
  </si>
  <si>
    <t>9 mm static rope</t>
  </si>
  <si>
    <t>7 mm  cord sling tied with an  Retreaded Figure 8 knot  (Dry)</t>
  </si>
  <si>
    <t>7 mm cord</t>
  </si>
  <si>
    <t>7 mm Static rope sling tied with an  Retreaded Figure 8 knot  (Dry)</t>
  </si>
  <si>
    <t>7 mm Cord</t>
  </si>
  <si>
    <t xml:space="preserve">New 7mm Cord sling tied with a Double Fishermans knot </t>
  </si>
  <si>
    <t xml:space="preserve">Rivory </t>
  </si>
  <si>
    <t xml:space="preserve">New 7 mm cord sling tied with a Double Fishermans knot </t>
  </si>
  <si>
    <t>Bottom Bollard</t>
  </si>
  <si>
    <t>% Loss of Strength due to knot</t>
  </si>
  <si>
    <t>ANNEX A</t>
  </si>
  <si>
    <t>TENSILE STRENGTH &amp; SLIPPAGE OF THE STANDARD TAPE KNOT</t>
  </si>
  <si>
    <t>TENSILE STRENGTH &amp; SLIPPAGE OF THE STANDARD DOUBLE FISHERMAN'S KNOT</t>
  </si>
  <si>
    <t>% Strength remaining in rope</t>
  </si>
  <si>
    <t>Remaining Factor of Safety with a 1.96 kN load (min should be 5)</t>
  </si>
  <si>
    <t xml:space="preserve">Sheet 2 </t>
  </si>
  <si>
    <t>Sheet 1</t>
  </si>
  <si>
    <t>2 std Dev back from Mean (kN)</t>
  </si>
  <si>
    <t>Total "Tension" slippage at 1.96 kN (mm)</t>
  </si>
  <si>
    <t>Mean "Tail" slippage at 1.96 kN (mm)</t>
  </si>
  <si>
    <t>Mean "Tail" slippage at 3.67 kN (mm)</t>
  </si>
  <si>
    <t>Total "Tension" slippage at 3.67 kN (mm)</t>
  </si>
  <si>
    <t>Mean "Tail" slippage at failure (mm)</t>
  </si>
  <si>
    <t>Total "Tension" slippage (mm)</t>
  </si>
  <si>
    <t>Total "Tension" slippage at failure (mm)</t>
  </si>
  <si>
    <t>Std Deviation (kN)</t>
  </si>
  <si>
    <t>Note: The results data in each column is from a sample of 6 specimens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</si>
</sst>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/d"/>
    <numFmt numFmtId="166" formatCode="0.0%"/>
    <numFmt numFmtId="167" formatCode="0.0000000000000000"/>
    <numFmt numFmtId="168" formatCode="0.000"/>
    <numFmt numFmtId="169" formatCode="0.000000000000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ck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 style="thin"/>
      <top style="thick"/>
      <bottom style="dotted"/>
    </border>
    <border>
      <left style="thin"/>
      <right style="thin"/>
      <top style="dotted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ck"/>
      <bottom style="dotted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 style="medium"/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 style="thin"/>
      <right style="thin"/>
      <top style="dashDot"/>
      <bottom style="dotted"/>
    </border>
    <border>
      <left style="thin"/>
      <right style="medium"/>
      <top style="dashDot"/>
      <bottom style="dotted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>
        <color indexed="63"/>
      </left>
      <right style="medium"/>
      <top style="thin"/>
      <bottom style="dashDot"/>
    </border>
    <border>
      <left style="thin"/>
      <right style="thin"/>
      <top style="thin"/>
      <bottom style="dashDot"/>
    </border>
    <border>
      <left style="thin"/>
      <right style="medium"/>
      <top style="thin"/>
      <bottom style="dashDot"/>
    </border>
    <border>
      <left style="medium"/>
      <right style="thin"/>
      <top style="dotted"/>
      <bottom style="thin"/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Dot"/>
      <bottom>
        <color indexed="63"/>
      </bottom>
    </border>
    <border>
      <left style="thin"/>
      <right style="thin"/>
      <top style="mediumDashDot"/>
      <bottom>
        <color indexed="63"/>
      </bottom>
    </border>
    <border>
      <left style="thin"/>
      <right style="medium"/>
      <top style="mediumDashDot"/>
      <bottom>
        <color indexed="63"/>
      </bottom>
    </border>
    <border>
      <left style="thin"/>
      <right style="thin"/>
      <top style="mediumDashDot"/>
      <bottom style="dotted"/>
    </border>
    <border>
      <left style="thin"/>
      <right style="medium"/>
      <top style="mediumDashDot"/>
      <bottom style="dott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dotted"/>
      <bottom style="mediumDashed"/>
    </border>
    <border>
      <left style="thin"/>
      <right style="thin"/>
      <top style="dotted"/>
      <bottom style="mediumDashed"/>
    </border>
    <border>
      <left>
        <color indexed="63"/>
      </left>
      <right>
        <color indexed="63"/>
      </right>
      <top style="dotted"/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 style="thin"/>
      <top style="dashDot"/>
      <bottom style="thin"/>
    </border>
    <border>
      <left style="thin"/>
      <right style="thin"/>
      <top style="dashDot"/>
      <bottom style="thin"/>
    </border>
    <border>
      <left style="thin"/>
      <right style="medium"/>
      <top style="dashDot"/>
      <bottom style="thin"/>
    </border>
    <border>
      <left style="medium"/>
      <right style="thin"/>
      <top style="mediumDashed"/>
      <bottom style="dotted"/>
    </border>
    <border>
      <left style="thin"/>
      <right style="thin"/>
      <top style="mediumDashed"/>
      <bottom style="dotted"/>
    </border>
    <border>
      <left style="thin"/>
      <right style="medium"/>
      <top style="mediumDashed"/>
      <bottom style="dotted"/>
    </border>
    <border>
      <left style="medium"/>
      <right style="medium"/>
      <top style="dashDotDot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 style="thin"/>
      <bottom>
        <color indexed="63"/>
      </bottom>
    </border>
    <border>
      <left style="medium"/>
      <right style="thin"/>
      <top style="dotted"/>
      <bottom style="dashDot"/>
    </border>
    <border>
      <left style="thin"/>
      <right style="thin"/>
      <top style="dotted"/>
      <bottom style="dashDot"/>
    </border>
    <border>
      <left style="medium"/>
      <right style="thin"/>
      <top style="dotted"/>
      <bottom style="dashDotDot"/>
    </border>
    <border>
      <left style="thin"/>
      <right style="thin"/>
      <top style="dotted"/>
      <bottom style="dashDotDot"/>
    </border>
    <border>
      <left style="medium"/>
      <right style="thin"/>
      <top style="dashDotDot"/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thin"/>
      <right style="medium"/>
      <top style="dashDotDot"/>
      <bottom>
        <color indexed="63"/>
      </bottom>
    </border>
    <border>
      <left style="medium"/>
      <right style="thin"/>
      <top style="dashDot"/>
      <bottom>
        <color indexed="63"/>
      </bottom>
    </border>
    <border>
      <left style="thin"/>
      <right style="medium"/>
      <top style="dotted"/>
      <bottom style="dashDotDot"/>
    </border>
    <border>
      <left style="thin"/>
      <right style="medium"/>
      <top style="dotted"/>
      <bottom style="dashDot"/>
    </border>
    <border>
      <left style="medium"/>
      <right>
        <color indexed="63"/>
      </right>
      <top style="thin"/>
      <bottom style="dashDot"/>
    </border>
    <border>
      <left style="medium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 style="thin"/>
      <right style="thin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>
        <color indexed="63"/>
      </left>
      <right style="thin"/>
      <top style="dashDotDot"/>
      <bottom style="dotted"/>
    </border>
    <border>
      <left style="thin"/>
      <right style="thin"/>
      <top style="dashDotDot"/>
      <bottom style="dotted"/>
    </border>
    <border>
      <left style="thin"/>
      <right style="medium"/>
      <top style="dashDotDot"/>
      <bottom style="dotted"/>
    </border>
    <border>
      <left style="medium"/>
      <right>
        <color indexed="63"/>
      </right>
      <top>
        <color indexed="63"/>
      </top>
      <bottom style="dashDotDot"/>
    </border>
    <border>
      <left>
        <color indexed="63"/>
      </left>
      <right style="medium"/>
      <top>
        <color indexed="63"/>
      </top>
      <bottom style="dashDotDot"/>
    </border>
    <border>
      <left style="thin"/>
      <right style="thin"/>
      <top style="thin"/>
      <bottom style="dashDotDot"/>
    </border>
    <border>
      <left style="thin"/>
      <right style="medium"/>
      <top style="thin"/>
      <bottom style="dashDotDot"/>
    </border>
    <border>
      <left style="medium"/>
      <right style="thin"/>
      <top style="dashDotDot"/>
      <bottom style="dotted"/>
    </border>
    <border>
      <left style="thin"/>
      <right style="thin"/>
      <top style="dashDotDot"/>
      <bottom style="thin"/>
    </border>
    <border>
      <left style="thin"/>
      <right style="medium"/>
      <top style="dashDotDot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 style="thin"/>
      <right style="thin"/>
      <top>
        <color indexed="63"/>
      </top>
      <bottom style="dashDotDot"/>
    </border>
    <border>
      <left style="thin"/>
      <right style="medium"/>
      <top>
        <color indexed="63"/>
      </top>
      <bottom style="dashDotDot"/>
    </border>
    <border>
      <left style="medium"/>
      <right style="thin"/>
      <top style="thin"/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thin"/>
      <right style="thin"/>
      <top>
        <color indexed="63"/>
      </top>
      <bottom style="medium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mediumDashed"/>
    </border>
    <border>
      <left style="dashDot"/>
      <right style="dashDot"/>
      <top>
        <color indexed="63"/>
      </top>
      <bottom style="dashDotDot"/>
    </border>
    <border>
      <left style="dashDot"/>
      <right style="dashDot"/>
      <top style="dashDotDot"/>
      <bottom>
        <color indexed="63"/>
      </bottom>
    </border>
    <border>
      <left style="dashDot"/>
      <right style="medium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medium"/>
    </border>
    <border>
      <left style="dashDot"/>
      <right style="dashDot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Dot"/>
      <right style="dashDot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2" fontId="3" fillId="0" borderId="16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1" fontId="4" fillId="0" borderId="29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4" fillId="0" borderId="30" xfId="0" applyFont="1" applyBorder="1" applyAlignment="1">
      <alignment horizontal="left"/>
    </xf>
    <xf numFmtId="1" fontId="4" fillId="0" borderId="30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3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26" xfId="0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6" xfId="0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26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/>
    </xf>
    <xf numFmtId="1" fontId="5" fillId="0" borderId="26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1" fontId="3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/>
    </xf>
    <xf numFmtId="2" fontId="4" fillId="0" borderId="26" xfId="0" applyNumberFormat="1" applyFont="1" applyBorder="1" applyAlignment="1">
      <alignment/>
    </xf>
    <xf numFmtId="9" fontId="3" fillId="0" borderId="15" xfId="0" applyNumberFormat="1" applyFont="1" applyBorder="1" applyAlignment="1">
      <alignment/>
    </xf>
    <xf numFmtId="9" fontId="5" fillId="0" borderId="26" xfId="0" applyNumberFormat="1" applyFont="1" applyBorder="1" applyAlignment="1">
      <alignment/>
    </xf>
    <xf numFmtId="0" fontId="3" fillId="0" borderId="16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42" xfId="0" applyFont="1" applyBorder="1" applyAlignment="1">
      <alignment/>
    </xf>
    <xf numFmtId="9" fontId="3" fillId="0" borderId="16" xfId="0" applyNumberFormat="1" applyFont="1" applyBorder="1" applyAlignment="1">
      <alignment/>
    </xf>
    <xf numFmtId="9" fontId="5" fillId="0" borderId="4" xfId="0" applyNumberFormat="1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6" xfId="0" applyFont="1" applyBorder="1" applyAlignment="1">
      <alignment wrapText="1"/>
    </xf>
    <xf numFmtId="0" fontId="3" fillId="0" borderId="48" xfId="0" applyFont="1" applyBorder="1" applyAlignment="1">
      <alignment/>
    </xf>
    <xf numFmtId="1" fontId="3" fillId="0" borderId="49" xfId="0" applyNumberFormat="1" applyFont="1" applyBorder="1" applyAlignment="1">
      <alignment/>
    </xf>
    <xf numFmtId="1" fontId="3" fillId="0" borderId="50" xfId="0" applyNumberFormat="1" applyFont="1" applyBorder="1" applyAlignment="1">
      <alignment/>
    </xf>
    <xf numFmtId="0" fontId="4" fillId="0" borderId="26" xfId="0" applyFont="1" applyBorder="1" applyAlignment="1">
      <alignment horizontal="left" wrapText="1"/>
    </xf>
    <xf numFmtId="0" fontId="4" fillId="0" borderId="45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166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5" fillId="0" borderId="4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/>
    </xf>
    <xf numFmtId="166" fontId="3" fillId="0" borderId="55" xfId="0" applyNumberFormat="1" applyFont="1" applyBorder="1" applyAlignment="1">
      <alignment/>
    </xf>
    <xf numFmtId="166" fontId="3" fillId="0" borderId="7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164" fontId="3" fillId="0" borderId="57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9" fontId="3" fillId="0" borderId="58" xfId="0" applyNumberFormat="1" applyFont="1" applyBorder="1" applyAlignment="1">
      <alignment/>
    </xf>
    <xf numFmtId="9" fontId="3" fillId="0" borderId="59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60" xfId="0" applyFont="1" applyBorder="1" applyAlignment="1">
      <alignment/>
    </xf>
    <xf numFmtId="164" fontId="3" fillId="0" borderId="6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9" fontId="3" fillId="0" borderId="22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9" fontId="3" fillId="0" borderId="25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62" xfId="0" applyFont="1" applyBorder="1" applyAlignment="1">
      <alignment/>
    </xf>
    <xf numFmtId="164" fontId="3" fillId="0" borderId="1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164" fontId="3" fillId="0" borderId="63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2" fontId="3" fillId="0" borderId="46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0" fontId="3" fillId="0" borderId="59" xfId="0" applyFont="1" applyBorder="1" applyAlignment="1">
      <alignment/>
    </xf>
    <xf numFmtId="1" fontId="3" fillId="0" borderId="63" xfId="0" applyNumberFormat="1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48" xfId="0" applyNumberFormat="1" applyFont="1" applyBorder="1" applyAlignment="1">
      <alignment/>
    </xf>
    <xf numFmtId="1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7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6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1" fontId="3" fillId="0" borderId="0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9" fontId="3" fillId="0" borderId="18" xfId="0" applyNumberFormat="1" applyFont="1" applyBorder="1" applyAlignment="1">
      <alignment/>
    </xf>
    <xf numFmtId="0" fontId="3" fillId="0" borderId="57" xfId="0" applyFont="1" applyBorder="1" applyAlignment="1">
      <alignment/>
    </xf>
    <xf numFmtId="9" fontId="3" fillId="0" borderId="64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1" xfId="0" applyFont="1" applyBorder="1" applyAlignment="1">
      <alignment/>
    </xf>
    <xf numFmtId="9" fontId="3" fillId="0" borderId="23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2" fontId="3" fillId="0" borderId="6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7" fontId="3" fillId="0" borderId="26" xfId="0" applyNumberFormat="1" applyFont="1" applyBorder="1" applyAlignment="1">
      <alignment/>
    </xf>
    <xf numFmtId="1" fontId="3" fillId="0" borderId="47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17" fontId="3" fillId="0" borderId="46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/>
    </xf>
    <xf numFmtId="17" fontId="3" fillId="0" borderId="26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9" fontId="5" fillId="0" borderId="0" xfId="0" applyNumberFormat="1" applyFont="1" applyBorder="1" applyAlignment="1">
      <alignment/>
    </xf>
    <xf numFmtId="0" fontId="3" fillId="0" borderId="81" xfId="0" applyFont="1" applyBorder="1" applyAlignment="1">
      <alignment/>
    </xf>
    <xf numFmtId="0" fontId="3" fillId="0" borderId="7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82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3" fillId="0" borderId="83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84" xfId="0" applyFont="1" applyBorder="1" applyAlignment="1">
      <alignment/>
    </xf>
    <xf numFmtId="0" fontId="4" fillId="0" borderId="29" xfId="0" applyFont="1" applyBorder="1" applyAlignment="1">
      <alignment horizontal="left" wrapText="1"/>
    </xf>
    <xf numFmtId="2" fontId="4" fillId="0" borderId="22" xfId="0" applyNumberFormat="1" applyFont="1" applyBorder="1" applyAlignment="1">
      <alignment/>
    </xf>
    <xf numFmtId="0" fontId="4" fillId="0" borderId="58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3" fillId="0" borderId="88" xfId="0" applyFont="1" applyBorder="1" applyAlignment="1">
      <alignment/>
    </xf>
    <xf numFmtId="0" fontId="3" fillId="0" borderId="89" xfId="0" applyFont="1" applyBorder="1" applyAlignment="1">
      <alignment/>
    </xf>
    <xf numFmtId="1" fontId="4" fillId="0" borderId="5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0" fontId="3" fillId="0" borderId="90" xfId="0" applyFont="1" applyBorder="1" applyAlignment="1">
      <alignment/>
    </xf>
    <xf numFmtId="0" fontId="3" fillId="0" borderId="91" xfId="0" applyFont="1" applyBorder="1" applyAlignment="1">
      <alignment/>
    </xf>
    <xf numFmtId="0" fontId="3" fillId="0" borderId="92" xfId="0" applyFont="1" applyBorder="1" applyAlignment="1">
      <alignment/>
    </xf>
    <xf numFmtId="0" fontId="3" fillId="0" borderId="9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3" fillId="0" borderId="94" xfId="0" applyFont="1" applyBorder="1" applyAlignment="1">
      <alignment/>
    </xf>
    <xf numFmtId="0" fontId="3" fillId="0" borderId="95" xfId="0" applyFont="1" applyBorder="1" applyAlignment="1">
      <alignment/>
    </xf>
    <xf numFmtId="0" fontId="3" fillId="0" borderId="96" xfId="0" applyFont="1" applyBorder="1" applyAlignment="1">
      <alignment/>
    </xf>
    <xf numFmtId="0" fontId="3" fillId="0" borderId="97" xfId="0" applyFont="1" applyBorder="1" applyAlignment="1">
      <alignment/>
    </xf>
    <xf numFmtId="0" fontId="5" fillId="0" borderId="98" xfId="0" applyFont="1" applyBorder="1" applyAlignment="1">
      <alignment/>
    </xf>
    <xf numFmtId="0" fontId="3" fillId="0" borderId="99" xfId="0" applyFont="1" applyBorder="1" applyAlignment="1">
      <alignment/>
    </xf>
    <xf numFmtId="0" fontId="3" fillId="0" borderId="100" xfId="0" applyFont="1" applyBorder="1" applyAlignment="1">
      <alignment/>
    </xf>
    <xf numFmtId="0" fontId="3" fillId="0" borderId="101" xfId="0" applyFont="1" applyBorder="1" applyAlignment="1">
      <alignment/>
    </xf>
    <xf numFmtId="0" fontId="3" fillId="0" borderId="102" xfId="0" applyFont="1" applyBorder="1" applyAlignment="1">
      <alignment/>
    </xf>
    <xf numFmtId="0" fontId="3" fillId="0" borderId="103" xfId="0" applyFont="1" applyBorder="1" applyAlignment="1">
      <alignment/>
    </xf>
    <xf numFmtId="0" fontId="3" fillId="0" borderId="104" xfId="0" applyFont="1" applyBorder="1" applyAlignment="1">
      <alignment/>
    </xf>
    <xf numFmtId="0" fontId="3" fillId="0" borderId="105" xfId="0" applyFont="1" applyBorder="1" applyAlignment="1">
      <alignment/>
    </xf>
    <xf numFmtId="0" fontId="3" fillId="0" borderId="106" xfId="0" applyFont="1" applyBorder="1" applyAlignment="1">
      <alignment/>
    </xf>
    <xf numFmtId="0" fontId="3" fillId="0" borderId="107" xfId="0" applyFont="1" applyBorder="1" applyAlignment="1">
      <alignment/>
    </xf>
    <xf numFmtId="0" fontId="3" fillId="0" borderId="108" xfId="0" applyFont="1" applyBorder="1" applyAlignment="1">
      <alignment/>
    </xf>
    <xf numFmtId="0" fontId="5" fillId="0" borderId="104" xfId="0" applyFont="1" applyBorder="1" applyAlignment="1">
      <alignment/>
    </xf>
    <xf numFmtId="0" fontId="3" fillId="0" borderId="109" xfId="0" applyFont="1" applyBorder="1" applyAlignment="1">
      <alignment/>
    </xf>
    <xf numFmtId="0" fontId="3" fillId="0" borderId="110" xfId="0" applyFont="1" applyBorder="1" applyAlignment="1">
      <alignment horizontal="left" wrapText="1"/>
    </xf>
    <xf numFmtId="0" fontId="5" fillId="0" borderId="105" xfId="0" applyFont="1" applyBorder="1" applyAlignment="1">
      <alignment/>
    </xf>
    <xf numFmtId="0" fontId="3" fillId="0" borderId="111" xfId="0" applyFont="1" applyBorder="1" applyAlignment="1">
      <alignment/>
    </xf>
    <xf numFmtId="0" fontId="3" fillId="0" borderId="112" xfId="0" applyFont="1" applyBorder="1" applyAlignment="1">
      <alignment/>
    </xf>
    <xf numFmtId="0" fontId="3" fillId="0" borderId="113" xfId="0" applyFont="1" applyBorder="1" applyAlignment="1">
      <alignment/>
    </xf>
    <xf numFmtId="9" fontId="3" fillId="0" borderId="93" xfId="0" applyNumberFormat="1" applyFont="1" applyBorder="1" applyAlignment="1">
      <alignment/>
    </xf>
    <xf numFmtId="0" fontId="3" fillId="0" borderId="114" xfId="0" applyFont="1" applyBorder="1" applyAlignment="1">
      <alignment/>
    </xf>
    <xf numFmtId="0" fontId="3" fillId="0" borderId="115" xfId="0" applyFont="1" applyBorder="1" applyAlignment="1">
      <alignment/>
    </xf>
    <xf numFmtId="0" fontId="3" fillId="0" borderId="116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58" xfId="0" applyNumberFormat="1" applyFont="1" applyBorder="1" applyAlignment="1">
      <alignment/>
    </xf>
    <xf numFmtId="0" fontId="3" fillId="0" borderId="117" xfId="0" applyFont="1" applyBorder="1" applyAlignment="1">
      <alignment horizontal="left" wrapText="1"/>
    </xf>
    <xf numFmtId="1" fontId="6" fillId="0" borderId="26" xfId="0" applyNumberFormat="1" applyFont="1" applyBorder="1" applyAlignment="1">
      <alignment/>
    </xf>
    <xf numFmtId="1" fontId="6" fillId="0" borderId="47" xfId="0" applyNumberFormat="1" applyFont="1" applyBorder="1" applyAlignment="1">
      <alignment/>
    </xf>
    <xf numFmtId="0" fontId="3" fillId="0" borderId="118" xfId="0" applyFont="1" applyBorder="1" applyAlignment="1">
      <alignment horizontal="left"/>
    </xf>
    <xf numFmtId="0" fontId="3" fillId="0" borderId="118" xfId="0" applyFont="1" applyBorder="1" applyAlignment="1">
      <alignment horizontal="left" wrapText="1"/>
    </xf>
    <xf numFmtId="0" fontId="4" fillId="0" borderId="118" xfId="0" applyFont="1" applyBorder="1" applyAlignment="1">
      <alignment horizontal="left"/>
    </xf>
    <xf numFmtId="0" fontId="4" fillId="0" borderId="119" xfId="0" applyFont="1" applyBorder="1" applyAlignment="1">
      <alignment horizontal="left"/>
    </xf>
    <xf numFmtId="0" fontId="5" fillId="0" borderId="118" xfId="0" applyFont="1" applyBorder="1" applyAlignment="1">
      <alignment horizontal="left"/>
    </xf>
    <xf numFmtId="1" fontId="4" fillId="0" borderId="119" xfId="0" applyNumberFormat="1" applyFont="1" applyBorder="1" applyAlignment="1">
      <alignment horizontal="left"/>
    </xf>
    <xf numFmtId="2" fontId="5" fillId="0" borderId="118" xfId="0" applyNumberFormat="1" applyFont="1" applyBorder="1" applyAlignment="1">
      <alignment horizontal="left"/>
    </xf>
    <xf numFmtId="9" fontId="5" fillId="0" borderId="118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20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122" xfId="0" applyFont="1" applyBorder="1" applyAlignment="1">
      <alignment/>
    </xf>
    <xf numFmtId="0" fontId="3" fillId="0" borderId="123" xfId="0" applyFont="1" applyBorder="1" applyAlignment="1">
      <alignment/>
    </xf>
    <xf numFmtId="0" fontId="3" fillId="0" borderId="124" xfId="0" applyFont="1" applyBorder="1" applyAlignment="1">
      <alignment/>
    </xf>
    <xf numFmtId="0" fontId="3" fillId="0" borderId="125" xfId="0" applyFont="1" applyBorder="1" applyAlignment="1">
      <alignment/>
    </xf>
    <xf numFmtId="0" fontId="3" fillId="0" borderId="126" xfId="0" applyFont="1" applyBorder="1" applyAlignment="1">
      <alignment/>
    </xf>
    <xf numFmtId="0" fontId="3" fillId="0" borderId="127" xfId="0" applyFont="1" applyBorder="1" applyAlignment="1">
      <alignment/>
    </xf>
    <xf numFmtId="0" fontId="3" fillId="0" borderId="128" xfId="0" applyFont="1" applyBorder="1" applyAlignment="1">
      <alignment/>
    </xf>
    <xf numFmtId="0" fontId="3" fillId="0" borderId="129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130" xfId="0" applyFont="1" applyBorder="1" applyAlignment="1">
      <alignment wrapText="1"/>
    </xf>
    <xf numFmtId="0" fontId="3" fillId="0" borderId="131" xfId="0" applyFont="1" applyBorder="1" applyAlignment="1">
      <alignment wrapText="1"/>
    </xf>
    <xf numFmtId="0" fontId="3" fillId="0" borderId="132" xfId="0" applyFont="1" applyBorder="1" applyAlignment="1">
      <alignment/>
    </xf>
    <xf numFmtId="0" fontId="3" fillId="0" borderId="133" xfId="0" applyFont="1" applyBorder="1" applyAlignment="1">
      <alignment/>
    </xf>
    <xf numFmtId="0" fontId="3" fillId="0" borderId="134" xfId="0" applyFont="1" applyBorder="1" applyAlignment="1">
      <alignment horizontal="left"/>
    </xf>
    <xf numFmtId="0" fontId="3" fillId="0" borderId="133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134" xfId="0" applyFont="1" applyBorder="1" applyAlignment="1">
      <alignment horizontal="center"/>
    </xf>
    <xf numFmtId="0" fontId="3" fillId="0" borderId="136" xfId="0" applyFont="1" applyBorder="1" applyAlignment="1">
      <alignment/>
    </xf>
    <xf numFmtId="0" fontId="3" fillId="0" borderId="134" xfId="0" applyFont="1" applyBorder="1" applyAlignment="1">
      <alignment/>
    </xf>
    <xf numFmtId="0" fontId="3" fillId="0" borderId="131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37" xfId="0" applyFont="1" applyBorder="1" applyAlignment="1">
      <alignment/>
    </xf>
    <xf numFmtId="0" fontId="3" fillId="0" borderId="138" xfId="0" applyFont="1" applyBorder="1" applyAlignment="1">
      <alignment/>
    </xf>
    <xf numFmtId="0" fontId="3" fillId="0" borderId="139" xfId="0" applyFont="1" applyBorder="1" applyAlignment="1">
      <alignment/>
    </xf>
    <xf numFmtId="1" fontId="4" fillId="0" borderId="47" xfId="0" applyNumberFormat="1" applyFont="1" applyBorder="1" applyAlignment="1">
      <alignment/>
    </xf>
    <xf numFmtId="0" fontId="3" fillId="0" borderId="84" xfId="0" applyFont="1" applyBorder="1" applyAlignment="1">
      <alignment/>
    </xf>
    <xf numFmtId="0" fontId="3" fillId="0" borderId="140" xfId="0" applyFont="1" applyBorder="1" applyAlignment="1">
      <alignment/>
    </xf>
    <xf numFmtId="0" fontId="3" fillId="0" borderId="141" xfId="0" applyFont="1" applyBorder="1" applyAlignment="1">
      <alignment/>
    </xf>
    <xf numFmtId="0" fontId="3" fillId="0" borderId="142" xfId="0" applyFont="1" applyBorder="1" applyAlignment="1">
      <alignment/>
    </xf>
    <xf numFmtId="0" fontId="3" fillId="0" borderId="143" xfId="0" applyFont="1" applyBorder="1" applyAlignment="1">
      <alignment/>
    </xf>
    <xf numFmtId="0" fontId="3" fillId="0" borderId="144" xfId="0" applyFont="1" applyBorder="1" applyAlignment="1">
      <alignment/>
    </xf>
    <xf numFmtId="0" fontId="3" fillId="0" borderId="145" xfId="0" applyFont="1" applyBorder="1" applyAlignment="1">
      <alignment/>
    </xf>
    <xf numFmtId="0" fontId="3" fillId="0" borderId="146" xfId="0" applyFont="1" applyBorder="1" applyAlignment="1">
      <alignment/>
    </xf>
    <xf numFmtId="0" fontId="3" fillId="0" borderId="147" xfId="0" applyFont="1" applyBorder="1" applyAlignment="1">
      <alignment/>
    </xf>
    <xf numFmtId="0" fontId="3" fillId="0" borderId="148" xfId="0" applyFont="1" applyBorder="1" applyAlignment="1">
      <alignment/>
    </xf>
    <xf numFmtId="0" fontId="3" fillId="0" borderId="149" xfId="0" applyFont="1" applyBorder="1" applyAlignment="1">
      <alignment/>
    </xf>
    <xf numFmtId="0" fontId="3" fillId="0" borderId="150" xfId="0" applyFont="1" applyBorder="1" applyAlignment="1">
      <alignment/>
    </xf>
    <xf numFmtId="0" fontId="3" fillId="0" borderId="138" xfId="0" applyFont="1" applyBorder="1" applyAlignment="1">
      <alignment horizontal="left"/>
    </xf>
    <xf numFmtId="0" fontId="3" fillId="0" borderId="137" xfId="0" applyFont="1" applyBorder="1" applyAlignment="1">
      <alignment horizontal="left"/>
    </xf>
    <xf numFmtId="0" fontId="3" fillId="0" borderId="151" xfId="0" applyFont="1" applyBorder="1" applyAlignment="1">
      <alignment/>
    </xf>
    <xf numFmtId="0" fontId="3" fillId="0" borderId="152" xfId="0" applyFont="1" applyBorder="1" applyAlignment="1">
      <alignment/>
    </xf>
    <xf numFmtId="0" fontId="3" fillId="0" borderId="153" xfId="0" applyFont="1" applyBorder="1" applyAlignment="1">
      <alignment/>
    </xf>
    <xf numFmtId="0" fontId="3" fillId="0" borderId="154" xfId="0" applyFont="1" applyBorder="1" applyAlignment="1">
      <alignment/>
    </xf>
    <xf numFmtId="0" fontId="3" fillId="0" borderId="155" xfId="0" applyFont="1" applyBorder="1" applyAlignment="1">
      <alignment/>
    </xf>
    <xf numFmtId="0" fontId="3" fillId="0" borderId="156" xfId="0" applyFont="1" applyBorder="1" applyAlignment="1">
      <alignment/>
    </xf>
    <xf numFmtId="2" fontId="3" fillId="0" borderId="48" xfId="0" applyNumberFormat="1" applyFont="1" applyBorder="1" applyAlignment="1">
      <alignment/>
    </xf>
    <xf numFmtId="0" fontId="5" fillId="0" borderId="157" xfId="0" applyFont="1" applyBorder="1" applyAlignment="1">
      <alignment/>
    </xf>
    <xf numFmtId="2" fontId="3" fillId="0" borderId="14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2" fillId="0" borderId="158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59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4" fillId="0" borderId="58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159" xfId="0" applyFont="1" applyBorder="1" applyAlignment="1">
      <alignment/>
    </xf>
    <xf numFmtId="0" fontId="3" fillId="0" borderId="160" xfId="0" applyFont="1" applyBorder="1" applyAlignment="1">
      <alignment/>
    </xf>
    <xf numFmtId="0" fontId="3" fillId="0" borderId="161" xfId="0" applyFont="1" applyBorder="1" applyAlignment="1">
      <alignment/>
    </xf>
    <xf numFmtId="0" fontId="3" fillId="0" borderId="109" xfId="0" applyFont="1" applyBorder="1" applyAlignment="1">
      <alignment horizontal="left"/>
    </xf>
    <xf numFmtId="0" fontId="3" fillId="0" borderId="104" xfId="0" applyFont="1" applyBorder="1" applyAlignment="1">
      <alignment horizontal="center"/>
    </xf>
    <xf numFmtId="0" fontId="3" fillId="0" borderId="16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5" xfId="0" applyFont="1" applyBorder="1" applyAlignment="1">
      <alignment/>
    </xf>
    <xf numFmtId="0" fontId="3" fillId="0" borderId="105" xfId="0" applyFont="1" applyBorder="1" applyAlignment="1">
      <alignment horizontal="left"/>
    </xf>
    <xf numFmtId="0" fontId="1" fillId="0" borderId="105" xfId="0" applyFont="1" applyBorder="1" applyAlignment="1">
      <alignment/>
    </xf>
    <xf numFmtId="0" fontId="4" fillId="0" borderId="105" xfId="0" applyFont="1" applyBorder="1" applyAlignment="1">
      <alignment horizontal="left"/>
    </xf>
    <xf numFmtId="0" fontId="3" fillId="0" borderId="163" xfId="0" applyFont="1" applyBorder="1" applyAlignment="1">
      <alignment/>
    </xf>
    <xf numFmtId="1" fontId="4" fillId="0" borderId="159" xfId="0" applyNumberFormat="1" applyFont="1" applyBorder="1" applyAlignment="1">
      <alignment/>
    </xf>
    <xf numFmtId="2" fontId="3" fillId="0" borderId="160" xfId="0" applyNumberFormat="1" applyFont="1" applyBorder="1" applyAlignment="1">
      <alignment/>
    </xf>
    <xf numFmtId="0" fontId="3" fillId="0" borderId="164" xfId="0" applyFont="1" applyBorder="1" applyAlignment="1">
      <alignment horizontal="center"/>
    </xf>
    <xf numFmtId="2" fontId="5" fillId="0" borderId="119" xfId="0" applyNumberFormat="1" applyFont="1" applyBorder="1" applyAlignment="1">
      <alignment horizontal="left"/>
    </xf>
    <xf numFmtId="0" fontId="4" fillId="0" borderId="105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11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7" fillId="0" borderId="0" xfId="0" applyFont="1" applyAlignment="1">
      <alignment horizontal="right"/>
    </xf>
    <xf numFmtId="2" fontId="6" fillId="0" borderId="0" xfId="0" applyNumberFormat="1" applyFont="1" applyAlignment="1">
      <alignment horizontal="left"/>
    </xf>
    <xf numFmtId="2" fontId="6" fillId="0" borderId="118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 wrapText="1"/>
    </xf>
    <xf numFmtId="2" fontId="4" fillId="0" borderId="165" xfId="0" applyNumberFormat="1" applyFont="1" applyBorder="1" applyAlignment="1">
      <alignment horizontal="left" wrapText="1"/>
    </xf>
    <xf numFmtId="1" fontId="5" fillId="0" borderId="118" xfId="0" applyNumberFormat="1" applyFont="1" applyBorder="1" applyAlignment="1">
      <alignment horizontal="left"/>
    </xf>
    <xf numFmtId="1" fontId="5" fillId="0" borderId="166" xfId="0" applyNumberFormat="1" applyFont="1" applyBorder="1" applyAlignment="1">
      <alignment horizontal="left"/>
    </xf>
    <xf numFmtId="9" fontId="6" fillId="0" borderId="0" xfId="0" applyNumberFormat="1" applyFont="1" applyBorder="1" applyAlignment="1">
      <alignment horizontal="left"/>
    </xf>
    <xf numFmtId="9" fontId="6" fillId="0" borderId="118" xfId="0" applyNumberFormat="1" applyFont="1" applyBorder="1" applyAlignment="1">
      <alignment horizontal="left"/>
    </xf>
    <xf numFmtId="9" fontId="6" fillId="0" borderId="167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164" fontId="5" fillId="0" borderId="168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1" fontId="5" fillId="0" borderId="169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4" fillId="0" borderId="170" xfId="0" applyFont="1" applyBorder="1" applyAlignment="1">
      <alignment horizontal="left"/>
    </xf>
    <xf numFmtId="0" fontId="4" fillId="0" borderId="171" xfId="0" applyFont="1" applyBorder="1" applyAlignment="1">
      <alignment horizontal="left"/>
    </xf>
    <xf numFmtId="0" fontId="4" fillId="0" borderId="172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18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118" xfId="0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  <xf numFmtId="2" fontId="4" fillId="0" borderId="145" xfId="0" applyNumberFormat="1" applyFont="1" applyBorder="1" applyAlignment="1">
      <alignment horizontal="left" wrapText="1"/>
    </xf>
    <xf numFmtId="1" fontId="3" fillId="0" borderId="84" xfId="0" applyNumberFormat="1" applyFont="1" applyBorder="1" applyAlignment="1">
      <alignment horizontal="left" wrapText="1"/>
    </xf>
    <xf numFmtId="1" fontId="5" fillId="0" borderId="140" xfId="0" applyNumberFormat="1" applyFont="1" applyBorder="1" applyAlignment="1">
      <alignment horizontal="left"/>
    </xf>
    <xf numFmtId="1" fontId="3" fillId="0" borderId="26" xfId="0" applyNumberFormat="1" applyFont="1" applyBorder="1" applyAlignment="1">
      <alignment horizontal="left" wrapText="1"/>
    </xf>
    <xf numFmtId="1" fontId="5" fillId="0" borderId="4" xfId="0" applyNumberFormat="1" applyFont="1" applyBorder="1" applyAlignment="1">
      <alignment horizontal="left"/>
    </xf>
    <xf numFmtId="1" fontId="3" fillId="0" borderId="166" xfId="0" applyNumberFormat="1" applyFont="1" applyBorder="1" applyAlignment="1">
      <alignment horizontal="left"/>
    </xf>
    <xf numFmtId="1" fontId="3" fillId="0" borderId="46" xfId="0" applyNumberFormat="1" applyFont="1" applyBorder="1" applyAlignment="1">
      <alignment horizontal="left" wrapText="1"/>
    </xf>
    <xf numFmtId="1" fontId="3" fillId="0" borderId="169" xfId="0" applyNumberFormat="1" applyFont="1" applyBorder="1" applyAlignment="1">
      <alignment horizontal="left"/>
    </xf>
    <xf numFmtId="1" fontId="5" fillId="0" borderId="43" xfId="0" applyNumberFormat="1" applyFont="1" applyBorder="1" applyAlignment="1">
      <alignment horizontal="left"/>
    </xf>
    <xf numFmtId="9" fontId="6" fillId="0" borderId="4" xfId="0" applyNumberFormat="1" applyFont="1" applyBorder="1" applyAlignment="1">
      <alignment horizontal="left"/>
    </xf>
    <xf numFmtId="164" fontId="6" fillId="0" borderId="168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 wrapText="1"/>
    </xf>
    <xf numFmtId="1" fontId="5" fillId="0" borderId="84" xfId="0" applyNumberFormat="1" applyFont="1" applyBorder="1" applyAlignment="1">
      <alignment horizontal="left"/>
    </xf>
    <xf numFmtId="1" fontId="3" fillId="0" borderId="140" xfId="0" applyNumberFormat="1" applyFont="1" applyBorder="1" applyAlignment="1">
      <alignment horizontal="left"/>
    </xf>
    <xf numFmtId="1" fontId="5" fillId="0" borderId="46" xfId="0" applyNumberFormat="1" applyFont="1" applyBorder="1" applyAlignment="1">
      <alignment horizontal="left"/>
    </xf>
    <xf numFmtId="1" fontId="3" fillId="0" borderId="118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9" fontId="5" fillId="0" borderId="26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1"/>
  <sheetViews>
    <sheetView tabSelected="1" workbookViewId="0" topLeftCell="A15">
      <selection activeCell="B25" sqref="B25"/>
    </sheetView>
  </sheetViews>
  <sheetFormatPr defaultColWidth="9.140625" defaultRowHeight="12.75"/>
  <cols>
    <col min="1" max="1" width="30.57421875" style="21" customWidth="1"/>
    <col min="2" max="5" width="16.28125" style="21" customWidth="1"/>
    <col min="6" max="6" width="16.28125" style="4" customWidth="1"/>
    <col min="7" max="7" width="17.140625" style="4" customWidth="1"/>
    <col min="8" max="11" width="11.00390625" style="58" customWidth="1"/>
    <col min="12" max="12" width="6.57421875" style="4" customWidth="1"/>
    <col min="13" max="13" width="9.140625" style="4" customWidth="1"/>
    <col min="14" max="14" width="10.28125" style="4" customWidth="1"/>
    <col min="15" max="16384" width="9.140625" style="4" customWidth="1"/>
  </cols>
  <sheetData>
    <row r="1" spans="1:7" ht="30.75" customHeight="1">
      <c r="A1" s="62"/>
      <c r="G1" s="399" t="s">
        <v>297</v>
      </c>
    </row>
    <row r="2" spans="1:11" ht="24" customHeight="1">
      <c r="A2" s="62"/>
      <c r="G2" s="415" t="s">
        <v>303</v>
      </c>
      <c r="K2" s="4"/>
    </row>
    <row r="3" spans="1:11" ht="25.5" customHeight="1">
      <c r="A3" s="392" t="s">
        <v>298</v>
      </c>
      <c r="E3" s="39"/>
      <c r="K3" s="4"/>
    </row>
    <row r="4" spans="1:11" ht="20.25" customHeight="1" thickBot="1">
      <c r="A4" s="62"/>
      <c r="E4" s="39"/>
      <c r="K4" s="4"/>
    </row>
    <row r="5" spans="1:5" ht="24.75" customHeight="1" thickBot="1">
      <c r="A5" s="73" t="s">
        <v>5</v>
      </c>
      <c r="B5" s="416" t="s">
        <v>1</v>
      </c>
      <c r="C5" s="417" t="s">
        <v>2</v>
      </c>
      <c r="D5" s="417" t="s">
        <v>3</v>
      </c>
      <c r="E5" s="418" t="s">
        <v>4</v>
      </c>
    </row>
    <row r="6" spans="1:12" s="22" customFormat="1" ht="16.5" customHeight="1" thickTop="1">
      <c r="A6" s="74" t="s">
        <v>7</v>
      </c>
      <c r="B6" s="63" t="s">
        <v>33</v>
      </c>
      <c r="C6" s="303" t="s">
        <v>33</v>
      </c>
      <c r="D6" s="303" t="s">
        <v>33</v>
      </c>
      <c r="E6" s="66" t="s">
        <v>34</v>
      </c>
      <c r="F6" s="7"/>
      <c r="G6" s="7"/>
      <c r="H6" s="59"/>
      <c r="I6" s="59"/>
      <c r="J6" s="59"/>
      <c r="K6" s="59"/>
      <c r="L6" s="7"/>
    </row>
    <row r="7" spans="1:5" ht="15" customHeight="1">
      <c r="A7" s="74" t="s">
        <v>29</v>
      </c>
      <c r="B7" s="21" t="s">
        <v>30</v>
      </c>
      <c r="C7" s="301" t="s">
        <v>30</v>
      </c>
      <c r="D7" s="301" t="s">
        <v>30</v>
      </c>
      <c r="E7" s="67" t="s">
        <v>31</v>
      </c>
    </row>
    <row r="8" spans="1:5" ht="15" customHeight="1">
      <c r="A8" s="74" t="s">
        <v>36</v>
      </c>
      <c r="B8" s="21" t="s">
        <v>99</v>
      </c>
      <c r="C8" s="301" t="s">
        <v>99</v>
      </c>
      <c r="D8" s="301" t="s">
        <v>99</v>
      </c>
      <c r="E8" s="55" t="s">
        <v>99</v>
      </c>
    </row>
    <row r="9" spans="1:5" ht="18" customHeight="1">
      <c r="A9" s="75" t="s">
        <v>102</v>
      </c>
      <c r="B9" s="64"/>
      <c r="C9" s="304"/>
      <c r="D9" s="304"/>
      <c r="E9" s="68"/>
    </row>
    <row r="10" spans="1:5" ht="19.5" customHeight="1">
      <c r="A10" s="76" t="s">
        <v>106</v>
      </c>
      <c r="B10" s="394">
        <v>5.88</v>
      </c>
      <c r="C10" s="305">
        <v>7.25</v>
      </c>
      <c r="D10" s="305">
        <v>25.77</v>
      </c>
      <c r="E10" s="395">
        <v>18.71</v>
      </c>
    </row>
    <row r="11" spans="1:5" ht="20.25" customHeight="1">
      <c r="A11" s="76" t="s">
        <v>103</v>
      </c>
      <c r="B11" s="21">
        <f>B10*2</f>
        <v>11.76</v>
      </c>
      <c r="C11" s="301">
        <f>C10*2</f>
        <v>14.5</v>
      </c>
      <c r="D11" s="301">
        <f>D10*2</f>
        <v>51.54</v>
      </c>
      <c r="E11" s="55">
        <f>E10*2</f>
        <v>37.42</v>
      </c>
    </row>
    <row r="12" spans="1:11" ht="21" customHeight="1">
      <c r="A12" s="75" t="s">
        <v>105</v>
      </c>
      <c r="B12" s="65"/>
      <c r="C12" s="306"/>
      <c r="D12" s="306"/>
      <c r="E12" s="69"/>
      <c r="F12" s="58"/>
      <c r="G12" s="58"/>
      <c r="H12" s="4"/>
      <c r="I12" s="4"/>
      <c r="J12" s="4"/>
      <c r="K12" s="4"/>
    </row>
    <row r="13" spans="1:11" ht="18" customHeight="1">
      <c r="A13" s="76" t="s">
        <v>128</v>
      </c>
      <c r="B13" s="61">
        <f>Slings!C18</f>
        <v>5.82</v>
      </c>
      <c r="C13" s="307">
        <f>Slings!G37</f>
        <v>6.44</v>
      </c>
      <c r="D13" s="307">
        <f>Slings!C79</f>
        <v>26</v>
      </c>
      <c r="E13" s="413">
        <f>Slings!E55</f>
        <v>22.84</v>
      </c>
      <c r="G13" s="58"/>
      <c r="K13" s="4"/>
    </row>
    <row r="14" spans="1:5" ht="18" customHeight="1">
      <c r="A14" s="76" t="s">
        <v>129</v>
      </c>
      <c r="B14" s="400">
        <f>Slings!I18</f>
        <v>7.036</v>
      </c>
      <c r="C14" s="401">
        <f>Slings!I37</f>
        <v>7.760000000000001</v>
      </c>
      <c r="D14" s="401">
        <f>Slings!I79</f>
        <v>27.745</v>
      </c>
      <c r="E14" s="412">
        <f>Slings!I55</f>
        <v>26.333333333333332</v>
      </c>
    </row>
    <row r="15" spans="1:5" ht="18" customHeight="1">
      <c r="A15" s="76" t="s">
        <v>312</v>
      </c>
      <c r="B15" s="61">
        <f>Slings!J18</f>
        <v>0.6661411261887424</v>
      </c>
      <c r="C15" s="307">
        <f>Slings!J37</f>
        <v>0.8613168213071551</v>
      </c>
      <c r="D15" s="307">
        <f>Slings!J79</f>
        <v>1.5540243455836331</v>
      </c>
      <c r="E15" s="413">
        <f>Slings!J55</f>
        <v>2.4060386992361797</v>
      </c>
    </row>
    <row r="16" spans="1:5" ht="18" customHeight="1">
      <c r="A16" s="76" t="s">
        <v>304</v>
      </c>
      <c r="B16" s="402">
        <f>B14-(B15*2)</f>
        <v>5.703717747622514</v>
      </c>
      <c r="C16" s="403">
        <f>C14-(C15*2)</f>
        <v>6.03736635738569</v>
      </c>
      <c r="D16" s="403">
        <f>D14-(D15*2)</f>
        <v>24.636951308832735</v>
      </c>
      <c r="E16" s="436">
        <f>E14-(E15*2)</f>
        <v>21.521255934860974</v>
      </c>
    </row>
    <row r="17" spans="1:12" ht="18" customHeight="1">
      <c r="A17" s="298" t="s">
        <v>309</v>
      </c>
      <c r="B17" s="437" t="s">
        <v>75</v>
      </c>
      <c r="C17" s="405" t="s">
        <v>75</v>
      </c>
      <c r="D17" s="429">
        <f>Slings!I83</f>
        <v>20.916666666666668</v>
      </c>
      <c r="E17" s="438">
        <f>Slings!I59</f>
        <v>8.75</v>
      </c>
      <c r="F17" s="72"/>
      <c r="G17" s="72"/>
      <c r="H17" s="4"/>
      <c r="L17" s="58"/>
    </row>
    <row r="18" spans="1:12" ht="18" customHeight="1">
      <c r="A18" s="76" t="s">
        <v>311</v>
      </c>
      <c r="B18" s="439" t="s">
        <v>75</v>
      </c>
      <c r="C18" s="404" t="s">
        <v>75</v>
      </c>
      <c r="D18" s="440">
        <f>Slings!I86</f>
        <v>123.83333333333333</v>
      </c>
      <c r="E18" s="441">
        <f>Slings!I62</f>
        <v>65.33333333333333</v>
      </c>
      <c r="F18" s="72"/>
      <c r="G18" s="72"/>
      <c r="H18" s="4"/>
      <c r="L18" s="58"/>
    </row>
    <row r="19" spans="1:5" ht="21" customHeight="1">
      <c r="A19" s="75" t="s">
        <v>104</v>
      </c>
      <c r="B19" s="70"/>
      <c r="C19" s="390"/>
      <c r="D19" s="390"/>
      <c r="E19" s="71"/>
    </row>
    <row r="20" spans="1:5" ht="24" customHeight="1">
      <c r="A20" s="76" t="s">
        <v>296</v>
      </c>
      <c r="B20" s="406">
        <f>(B11-B16)/B11</f>
        <v>0.5149899874470651</v>
      </c>
      <c r="C20" s="407">
        <f>(C11-C16)/C11</f>
        <v>0.5836299063871938</v>
      </c>
      <c r="D20" s="407">
        <f>(D11-D16)/D11</f>
        <v>0.5219838706086004</v>
      </c>
      <c r="E20" s="408">
        <f>(E11-E16)/E11</f>
        <v>0.42487290393209587</v>
      </c>
    </row>
    <row r="21" spans="1:11" ht="24" customHeight="1">
      <c r="A21" s="76" t="s">
        <v>300</v>
      </c>
      <c r="B21" s="84">
        <f>B16/B11</f>
        <v>0.4850100125529349</v>
      </c>
      <c r="C21" s="308">
        <f>C16/C11</f>
        <v>0.41637009361280625</v>
      </c>
      <c r="D21" s="308">
        <f>D16/D11</f>
        <v>0.4780161293913996</v>
      </c>
      <c r="E21" s="84">
        <f>E16/E11</f>
        <v>0.5751270960679041</v>
      </c>
      <c r="F21" s="442"/>
      <c r="G21" s="84"/>
      <c r="K21" s="4"/>
    </row>
    <row r="22" spans="1:5" ht="29.25" customHeight="1" thickBot="1">
      <c r="A22" s="77" t="s">
        <v>301</v>
      </c>
      <c r="B22" s="409">
        <f>B16/1.96</f>
        <v>2.9100600753176096</v>
      </c>
      <c r="C22" s="434">
        <f>C16/1.96</f>
        <v>3.080288957849842</v>
      </c>
      <c r="D22" s="411">
        <f>D16/1.96</f>
        <v>12.569873116751396</v>
      </c>
      <c r="E22" s="435">
        <f>E16/1.96</f>
        <v>10.980232619827028</v>
      </c>
    </row>
    <row r="23" spans="1:5" ht="21" customHeight="1">
      <c r="A23" s="19"/>
      <c r="B23" s="84" t="s">
        <v>313</v>
      </c>
      <c r="C23" s="80"/>
      <c r="D23" s="80"/>
      <c r="E23" s="80"/>
    </row>
    <row r="24" spans="1:5" ht="21" customHeight="1">
      <c r="A24" s="19"/>
      <c r="B24" s="84"/>
      <c r="C24" s="80"/>
      <c r="D24" s="80"/>
      <c r="E24" s="80"/>
    </row>
    <row r="25" spans="1:7" ht="22.5" customHeight="1">
      <c r="A25" s="62"/>
      <c r="G25" s="399" t="s">
        <v>297</v>
      </c>
    </row>
    <row r="26" spans="1:7" ht="21.75" customHeight="1">
      <c r="A26" s="62"/>
      <c r="G26" s="415" t="s">
        <v>302</v>
      </c>
    </row>
    <row r="27" spans="1:11" ht="30" customHeight="1">
      <c r="A27" s="392" t="s">
        <v>299</v>
      </c>
      <c r="K27" s="4"/>
    </row>
    <row r="28" spans="1:11" ht="14.25" customHeight="1" thickBot="1">
      <c r="A28" s="392"/>
      <c r="K28" s="4"/>
    </row>
    <row r="29" spans="1:111" ht="21" customHeight="1" thickBot="1">
      <c r="A29" s="73" t="s">
        <v>5</v>
      </c>
      <c r="B29" s="416" t="s">
        <v>291</v>
      </c>
      <c r="C29" s="417" t="s">
        <v>95</v>
      </c>
      <c r="D29" s="417" t="s">
        <v>38</v>
      </c>
      <c r="E29" s="417" t="s">
        <v>38</v>
      </c>
      <c r="F29" s="417" t="s">
        <v>35</v>
      </c>
      <c r="G29" s="418" t="s">
        <v>231</v>
      </c>
      <c r="K29" s="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s="398" customFormat="1" ht="26.25" customHeight="1" thickTop="1">
      <c r="A30" s="76" t="s">
        <v>7</v>
      </c>
      <c r="B30" s="419" t="s">
        <v>15</v>
      </c>
      <c r="C30" s="420" t="s">
        <v>15</v>
      </c>
      <c r="D30" s="420" t="s">
        <v>15</v>
      </c>
      <c r="E30" s="420" t="s">
        <v>15</v>
      </c>
      <c r="F30" s="420" t="s">
        <v>37</v>
      </c>
      <c r="G30" s="421" t="s">
        <v>37</v>
      </c>
      <c r="H30" s="396"/>
      <c r="I30" s="396"/>
      <c r="J30" s="396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</row>
    <row r="31" spans="1:11" ht="17.25" customHeight="1">
      <c r="A31" s="74" t="s">
        <v>29</v>
      </c>
      <c r="B31" s="60" t="s">
        <v>195</v>
      </c>
      <c r="C31" s="302" t="s">
        <v>195</v>
      </c>
      <c r="D31" s="302" t="s">
        <v>31</v>
      </c>
      <c r="E31" s="302" t="s">
        <v>31</v>
      </c>
      <c r="F31" s="301" t="s">
        <v>32</v>
      </c>
      <c r="G31" s="55" t="s">
        <v>32</v>
      </c>
      <c r="K31" s="4"/>
    </row>
    <row r="32" spans="1:11" ht="18" customHeight="1">
      <c r="A32" s="74" t="s">
        <v>36</v>
      </c>
      <c r="B32" s="21" t="s">
        <v>99</v>
      </c>
      <c r="C32" s="301" t="s">
        <v>99</v>
      </c>
      <c r="D32" s="301" t="s">
        <v>234</v>
      </c>
      <c r="E32" s="301" t="s">
        <v>64</v>
      </c>
      <c r="F32" s="301" t="s">
        <v>99</v>
      </c>
      <c r="G32" s="55" t="s">
        <v>99</v>
      </c>
      <c r="K32" s="4"/>
    </row>
    <row r="33" spans="1:11" ht="19.5" customHeight="1">
      <c r="A33" s="75" t="s">
        <v>102</v>
      </c>
      <c r="B33" s="251"/>
      <c r="C33" s="393"/>
      <c r="D33" s="304"/>
      <c r="E33" s="304"/>
      <c r="F33" s="304"/>
      <c r="G33" s="68"/>
      <c r="K33" s="4"/>
    </row>
    <row r="34" spans="1:11" ht="22.5" customHeight="1">
      <c r="A34" s="76" t="s">
        <v>106</v>
      </c>
      <c r="B34" s="19">
        <v>9.8</v>
      </c>
      <c r="C34" s="422">
        <v>18</v>
      </c>
      <c r="D34" s="305">
        <v>31.36</v>
      </c>
      <c r="E34" s="305">
        <v>31.36</v>
      </c>
      <c r="F34" s="305">
        <v>6.08</v>
      </c>
      <c r="G34" s="395">
        <v>9.11</v>
      </c>
      <c r="K34" s="4"/>
    </row>
    <row r="35" spans="1:11" ht="21" customHeight="1">
      <c r="A35" s="76" t="s">
        <v>103</v>
      </c>
      <c r="B35" s="21">
        <f aca="true" t="shared" si="0" ref="B35:G35">B34*2</f>
        <v>19.6</v>
      </c>
      <c r="C35" s="301">
        <f t="shared" si="0"/>
        <v>36</v>
      </c>
      <c r="D35" s="301">
        <f t="shared" si="0"/>
        <v>62.72</v>
      </c>
      <c r="E35" s="301">
        <f t="shared" si="0"/>
        <v>62.72</v>
      </c>
      <c r="F35" s="301">
        <f t="shared" si="0"/>
        <v>12.16</v>
      </c>
      <c r="G35" s="55">
        <f t="shared" si="0"/>
        <v>18.22</v>
      </c>
      <c r="K35" s="4"/>
    </row>
    <row r="36" spans="1:11" ht="19.5" customHeight="1">
      <c r="A36" s="75" t="s">
        <v>105</v>
      </c>
      <c r="B36" s="251"/>
      <c r="C36" s="393"/>
      <c r="D36" s="306"/>
      <c r="E36" s="306"/>
      <c r="F36" s="306"/>
      <c r="G36" s="69"/>
      <c r="H36" s="4"/>
      <c r="I36" s="4"/>
      <c r="J36" s="4"/>
      <c r="K36" s="4"/>
    </row>
    <row r="37" spans="1:11" ht="18" customHeight="1">
      <c r="A37" s="76" t="s">
        <v>128</v>
      </c>
      <c r="B37" s="423">
        <f>Slings!E307</f>
        <v>19.36</v>
      </c>
      <c r="C37" s="307">
        <f>Slings!E156</f>
        <v>34.4</v>
      </c>
      <c r="D37" s="307">
        <f>Slings!F258</f>
        <v>36.74</v>
      </c>
      <c r="E37" s="307">
        <f>Slings!E126</f>
        <v>19.36</v>
      </c>
      <c r="F37" s="307">
        <f>Slings!H103</f>
        <v>8.52</v>
      </c>
      <c r="G37" s="413">
        <f>Slings!H207</f>
        <v>18.01</v>
      </c>
      <c r="J37" s="4"/>
      <c r="K37" s="4"/>
    </row>
    <row r="38" spans="1:11" ht="18" customHeight="1">
      <c r="A38" s="76" t="s">
        <v>129</v>
      </c>
      <c r="B38" s="402">
        <f>Slings!I307</f>
        <v>22.028333333333332</v>
      </c>
      <c r="C38" s="401">
        <f>Slings!I156</f>
        <v>36.721000000000004</v>
      </c>
      <c r="D38" s="401">
        <f>Slings!I258</f>
        <v>37.736000000000004</v>
      </c>
      <c r="E38" s="401">
        <f>Slings!I126</f>
        <v>27.247999999999998</v>
      </c>
      <c r="F38" s="401">
        <f>Slings!I103</f>
        <v>9.544</v>
      </c>
      <c r="G38" s="412">
        <f>Slings!I207</f>
        <v>19.012</v>
      </c>
      <c r="K38" s="4"/>
    </row>
    <row r="39" spans="1:11" ht="18" customHeight="1">
      <c r="A39" s="76" t="s">
        <v>312</v>
      </c>
      <c r="B39" s="423">
        <f>Slings!J307</f>
        <v>1.3860305031115354</v>
      </c>
      <c r="C39" s="307">
        <f>Slings!J156</f>
        <v>1.494770327954583</v>
      </c>
      <c r="D39" s="307">
        <f>Slings!J258</f>
        <v>0.6539908256235665</v>
      </c>
      <c r="E39" s="307">
        <f>Slings!J126</f>
        <v>4.096058593330928</v>
      </c>
      <c r="F39" s="307">
        <f>Slings!J103</f>
        <v>0.8655541577509779</v>
      </c>
      <c r="G39" s="413">
        <f>Slings!J207</f>
        <v>1.1718503886304115</v>
      </c>
      <c r="K39" s="4"/>
    </row>
    <row r="40" spans="1:11" ht="18" customHeight="1">
      <c r="A40" s="76" t="s">
        <v>304</v>
      </c>
      <c r="B40" s="402">
        <f aca="true" t="shared" si="1" ref="B40:G40">B38-(B39*2)</f>
        <v>19.25627232711026</v>
      </c>
      <c r="C40" s="403">
        <f t="shared" si="1"/>
        <v>33.73145934409084</v>
      </c>
      <c r="D40" s="403">
        <f t="shared" si="1"/>
        <v>36.42801834875287</v>
      </c>
      <c r="E40" s="403">
        <f t="shared" si="1"/>
        <v>19.055882813338144</v>
      </c>
      <c r="F40" s="403">
        <f t="shared" si="1"/>
        <v>7.8128916844980445</v>
      </c>
      <c r="G40" s="424">
        <f t="shared" si="1"/>
        <v>16.66829922273918</v>
      </c>
      <c r="K40" s="4"/>
    </row>
    <row r="41" spans="1:14" ht="18" customHeight="1">
      <c r="A41" s="298" t="s">
        <v>306</v>
      </c>
      <c r="B41" s="425">
        <f>Slings!I320</f>
        <v>5.25</v>
      </c>
      <c r="C41" s="405">
        <f>Slings!I169</f>
        <v>5.75</v>
      </c>
      <c r="D41" s="405">
        <f>Slings!I271</f>
        <v>5.25</v>
      </c>
      <c r="E41" s="405" t="s">
        <v>75</v>
      </c>
      <c r="F41" s="405" t="s">
        <v>75</v>
      </c>
      <c r="G41" s="426">
        <f>Slings!I220</f>
        <v>5.333333333333333</v>
      </c>
      <c r="H41" s="72"/>
      <c r="I41" s="21"/>
      <c r="J41" s="4"/>
      <c r="L41" s="58"/>
      <c r="M41" s="58"/>
      <c r="N41" s="58"/>
    </row>
    <row r="42" spans="1:14" ht="18" customHeight="1">
      <c r="A42" s="76" t="s">
        <v>305</v>
      </c>
      <c r="B42" s="427">
        <f>Slings!I323</f>
        <v>55.833333333333336</v>
      </c>
      <c r="C42" s="404">
        <f>Slings!I172</f>
        <v>49.5</v>
      </c>
      <c r="D42" s="404">
        <f>Slings!I274</f>
        <v>48.166666666666664</v>
      </c>
      <c r="E42" s="404" t="s">
        <v>75</v>
      </c>
      <c r="F42" s="404" t="s">
        <v>75</v>
      </c>
      <c r="G42" s="428">
        <f>Slings!I223</f>
        <v>30.166666666666668</v>
      </c>
      <c r="H42" s="72"/>
      <c r="I42" s="21"/>
      <c r="J42" s="4"/>
      <c r="L42" s="58"/>
      <c r="M42" s="58"/>
      <c r="N42" s="58"/>
    </row>
    <row r="43" spans="1:14" ht="18" customHeight="1">
      <c r="A43" s="298" t="s">
        <v>307</v>
      </c>
      <c r="B43" s="425">
        <f>Slings!I328</f>
        <v>10.083333333333334</v>
      </c>
      <c r="C43" s="405">
        <f>Slings!I177</f>
        <v>9.416666666666666</v>
      </c>
      <c r="D43" s="405">
        <f>Slings!I279</f>
        <v>7.333333333333333</v>
      </c>
      <c r="E43" s="405" t="s">
        <v>75</v>
      </c>
      <c r="F43" s="405" t="s">
        <v>75</v>
      </c>
      <c r="G43" s="426">
        <f>Slings!I228</f>
        <v>6.166666666666667</v>
      </c>
      <c r="H43" s="72"/>
      <c r="I43" s="21"/>
      <c r="J43" s="4"/>
      <c r="L43" s="58"/>
      <c r="M43" s="58"/>
      <c r="N43" s="58"/>
    </row>
    <row r="44" spans="1:14" ht="18" customHeight="1">
      <c r="A44" s="76" t="s">
        <v>308</v>
      </c>
      <c r="B44" s="427">
        <f>Slings!I331</f>
        <v>102</v>
      </c>
      <c r="C44" s="404">
        <f>Slings!I180</f>
        <v>93.66666666666667</v>
      </c>
      <c r="D44" s="404">
        <f>Slings!I282</f>
        <v>101.66666666666667</v>
      </c>
      <c r="E44" s="404" t="s">
        <v>75</v>
      </c>
      <c r="F44" s="404" t="s">
        <v>75</v>
      </c>
      <c r="G44" s="428">
        <f>Slings!I231</f>
        <v>42.666666666666664</v>
      </c>
      <c r="H44" s="72"/>
      <c r="I44" s="21"/>
      <c r="J44" s="4"/>
      <c r="L44" s="58"/>
      <c r="M44" s="58"/>
      <c r="N44" s="58"/>
    </row>
    <row r="45" spans="1:7" ht="18" customHeight="1">
      <c r="A45" s="298" t="s">
        <v>309</v>
      </c>
      <c r="B45" s="425">
        <f>Slings!I336</f>
        <v>16.333333333333332</v>
      </c>
      <c r="C45" s="405">
        <f>Slings!I185</f>
        <v>23.5</v>
      </c>
      <c r="D45" s="405">
        <f>Slings!I287</f>
        <v>20.083333333333332</v>
      </c>
      <c r="E45" s="429">
        <f>Slings!I135</f>
        <v>20.833333333333332</v>
      </c>
      <c r="F45" s="429">
        <f>Slings!I108</f>
        <v>3.6666666666666665</v>
      </c>
      <c r="G45" s="426">
        <f>Slings!I236</f>
        <v>19.25</v>
      </c>
    </row>
    <row r="46" spans="1:7" ht="18" customHeight="1">
      <c r="A46" s="76" t="s">
        <v>310</v>
      </c>
      <c r="B46" s="430">
        <f>Slings!I339</f>
        <v>173</v>
      </c>
      <c r="C46" s="414">
        <f>Slings!I188</f>
        <v>244.5</v>
      </c>
      <c r="D46" s="414">
        <f>Slings!I290</f>
        <v>336</v>
      </c>
      <c r="E46" s="431">
        <f>Slings!I138</f>
        <v>298</v>
      </c>
      <c r="F46" s="431">
        <f>Slings!I111</f>
        <v>90</v>
      </c>
      <c r="G46" s="432">
        <f>Slings!I239</f>
        <v>163.66666666666666</v>
      </c>
    </row>
    <row r="47" spans="1:11" ht="18" customHeight="1">
      <c r="A47" s="75" t="s">
        <v>104</v>
      </c>
      <c r="B47" s="251"/>
      <c r="C47" s="390"/>
      <c r="D47" s="390"/>
      <c r="E47" s="390"/>
      <c r="F47" s="390"/>
      <c r="G47" s="71"/>
      <c r="K47" s="4"/>
    </row>
    <row r="48" spans="1:11" ht="21.75" customHeight="1">
      <c r="A48" s="76" t="s">
        <v>296</v>
      </c>
      <c r="B48" s="406">
        <f aca="true" t="shared" si="2" ref="B48:G48">(B35-B40)/B35</f>
        <v>0.017537126167843958</v>
      </c>
      <c r="C48" s="407">
        <f t="shared" si="2"/>
        <v>0.06301501821969897</v>
      </c>
      <c r="D48" s="407">
        <f t="shared" si="2"/>
        <v>0.41919613602115957</v>
      </c>
      <c r="E48" s="407">
        <f t="shared" si="2"/>
        <v>0.6961753377975424</v>
      </c>
      <c r="F48" s="407">
        <f t="shared" si="2"/>
        <v>0.35749246015641084</v>
      </c>
      <c r="G48" s="433">
        <f t="shared" si="2"/>
        <v>0.08516469688588472</v>
      </c>
      <c r="K48" s="4"/>
    </row>
    <row r="49" spans="1:11" ht="21" customHeight="1">
      <c r="A49" s="76" t="s">
        <v>300</v>
      </c>
      <c r="B49" s="84">
        <f aca="true" t="shared" si="3" ref="B49:G49">B40/B35</f>
        <v>0.982462873832156</v>
      </c>
      <c r="C49" s="308">
        <f t="shared" si="3"/>
        <v>0.936984981780301</v>
      </c>
      <c r="D49" s="308">
        <f t="shared" si="3"/>
        <v>0.5808038639788404</v>
      </c>
      <c r="E49" s="308">
        <f t="shared" si="3"/>
        <v>0.3038246622024577</v>
      </c>
      <c r="F49" s="308">
        <f t="shared" si="3"/>
        <v>0.6425075398435892</v>
      </c>
      <c r="G49" s="115">
        <f t="shared" si="3"/>
        <v>0.9148353031141153</v>
      </c>
      <c r="K49" s="4"/>
    </row>
    <row r="50" spans="1:11" ht="29.25" customHeight="1" thickBot="1">
      <c r="A50" s="77" t="s">
        <v>301</v>
      </c>
      <c r="B50" s="410">
        <f>B40/1.96</f>
        <v>9.824628738321561</v>
      </c>
      <c r="C50" s="411">
        <f>C40/1.96</f>
        <v>17.20992823678104</v>
      </c>
      <c r="D50" s="411">
        <f>D37/1.96</f>
        <v>18.744897959183675</v>
      </c>
      <c r="E50" s="411">
        <f>E40/1.96</f>
        <v>9.722389190478646</v>
      </c>
      <c r="F50" s="434">
        <f>F40/1.96</f>
        <v>3.9861692267847166</v>
      </c>
      <c r="G50" s="435">
        <f>G40/1.96</f>
        <v>8.504234297315907</v>
      </c>
      <c r="K50" s="4"/>
    </row>
    <row r="51" ht="23.25" customHeight="1">
      <c r="B51" s="84" t="s">
        <v>313</v>
      </c>
    </row>
  </sheetData>
  <printOptions/>
  <pageMargins left="0.9448818897637796" right="0.35433070866141736" top="0.5905511811023623" bottom="0" header="0.5118110236220472" footer="0.5118110236220472"/>
  <pageSetup horizontalDpi="600" verticalDpi="600" orientation="landscape" paperSize="9" r:id="rId1"/>
  <headerFooter alignWithMargins="0">
    <oddHeader>&amp;CBushwalkers Wilderness Rescue Squad</oddHead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37"/>
  <sheetViews>
    <sheetView workbookViewId="0" topLeftCell="A307">
      <selection activeCell="C326" sqref="C326"/>
    </sheetView>
  </sheetViews>
  <sheetFormatPr defaultColWidth="9.140625" defaultRowHeight="12.75"/>
  <cols>
    <col min="1" max="1" width="13.421875" style="4" customWidth="1"/>
    <col min="2" max="2" width="21.7109375" style="4" customWidth="1"/>
    <col min="3" max="8" width="10.7109375" style="4" customWidth="1"/>
    <col min="9" max="9" width="10.421875" style="36" customWidth="1"/>
    <col min="10" max="10" width="9.57421875" style="4" customWidth="1"/>
    <col min="11" max="11" width="21.28125" style="4" customWidth="1"/>
    <col min="12" max="12" width="5.421875" style="4" customWidth="1"/>
    <col min="13" max="16" width="9.140625" style="4" customWidth="1"/>
    <col min="17" max="17" width="10.140625" style="4" customWidth="1"/>
    <col min="18" max="18" width="8.7109375" style="4" customWidth="1"/>
    <col min="19" max="19" width="2.57421875" style="4" customWidth="1"/>
    <col min="20" max="20" width="9.140625" style="4" customWidth="1"/>
    <col min="21" max="21" width="18.140625" style="3" customWidth="1"/>
    <col min="22" max="22" width="2.00390625" style="4" customWidth="1"/>
    <col min="23" max="16384" width="9.140625" style="4" customWidth="1"/>
  </cols>
  <sheetData>
    <row r="1" ht="20.25" customHeight="1">
      <c r="A1" s="2" t="s">
        <v>18</v>
      </c>
    </row>
    <row r="2" spans="1:3" ht="15" customHeight="1">
      <c r="A2" s="2" t="s">
        <v>11</v>
      </c>
      <c r="C2" s="1" t="s">
        <v>132</v>
      </c>
    </row>
    <row r="3" spans="1:3" ht="15" customHeight="1">
      <c r="A3" s="2"/>
      <c r="C3" s="1"/>
    </row>
    <row r="4" spans="1:6" ht="11.25">
      <c r="A4" s="4" t="s">
        <v>0</v>
      </c>
      <c r="B4" s="4" t="s">
        <v>54</v>
      </c>
      <c r="D4" s="4" t="s">
        <v>56</v>
      </c>
      <c r="F4" s="4" t="s">
        <v>65</v>
      </c>
    </row>
    <row r="5" spans="1:6" ht="11.25">
      <c r="A5" s="4" t="s">
        <v>44</v>
      </c>
      <c r="B5" s="4" t="s">
        <v>53</v>
      </c>
      <c r="D5" s="4" t="s">
        <v>55</v>
      </c>
      <c r="F5" s="4" t="s">
        <v>130</v>
      </c>
    </row>
    <row r="7" spans="3:8" ht="11.25">
      <c r="C7" s="4" t="s">
        <v>42</v>
      </c>
      <c r="H7" s="4" t="s">
        <v>43</v>
      </c>
    </row>
    <row r="8" spans="3:8" ht="11.25">
      <c r="C8" s="4" t="s">
        <v>45</v>
      </c>
      <c r="H8" s="4" t="s">
        <v>46</v>
      </c>
    </row>
    <row r="9" spans="1:23" ht="33" customHeight="1" thickBot="1">
      <c r="A9" s="5" t="s">
        <v>7</v>
      </c>
      <c r="B9" s="5"/>
      <c r="C9" s="5" t="s">
        <v>20</v>
      </c>
      <c r="D9" s="5" t="s">
        <v>21</v>
      </c>
      <c r="E9" s="5" t="s">
        <v>22</v>
      </c>
      <c r="F9" s="5" t="s">
        <v>23</v>
      </c>
      <c r="G9" s="5" t="s">
        <v>24</v>
      </c>
      <c r="H9" s="5" t="s">
        <v>25</v>
      </c>
      <c r="I9" s="6" t="s">
        <v>170</v>
      </c>
      <c r="J9" s="6" t="s">
        <v>161</v>
      </c>
      <c r="K9" s="5" t="s">
        <v>76</v>
      </c>
      <c r="L9" s="5"/>
      <c r="M9" s="40"/>
      <c r="N9" s="33"/>
      <c r="O9" s="33"/>
      <c r="P9" s="33"/>
      <c r="Q9" s="33"/>
      <c r="R9" s="33"/>
      <c r="T9" s="33"/>
      <c r="U9" s="34"/>
      <c r="V9" s="33"/>
      <c r="W9" s="33"/>
    </row>
    <row r="10" spans="1:12" ht="16.5" customHeight="1" thickTop="1">
      <c r="A10" s="117" t="s">
        <v>1</v>
      </c>
      <c r="B10" s="7" t="s">
        <v>52</v>
      </c>
      <c r="C10" s="142">
        <v>443.5</v>
      </c>
      <c r="D10" s="152">
        <v>473</v>
      </c>
      <c r="E10" s="152">
        <v>281</v>
      </c>
      <c r="F10" s="152">
        <v>362</v>
      </c>
      <c r="G10" s="152">
        <v>262</v>
      </c>
      <c r="H10" s="145">
        <v>286</v>
      </c>
      <c r="I10" s="88"/>
      <c r="J10" s="140"/>
      <c r="K10" s="4" t="s">
        <v>162</v>
      </c>
      <c r="L10" s="11"/>
    </row>
    <row r="11" spans="1:12" ht="16.5" customHeight="1">
      <c r="A11" s="118" t="s">
        <v>8</v>
      </c>
      <c r="B11" s="4" t="s">
        <v>49</v>
      </c>
      <c r="C11" s="143">
        <v>58.5</v>
      </c>
      <c r="D11" s="153">
        <v>60</v>
      </c>
      <c r="E11" s="153">
        <v>37</v>
      </c>
      <c r="F11" s="153">
        <v>41</v>
      </c>
      <c r="G11" s="153">
        <v>43.5</v>
      </c>
      <c r="H11" s="146">
        <v>33</v>
      </c>
      <c r="I11" s="89"/>
      <c r="J11" s="139"/>
      <c r="K11" s="56" t="s">
        <v>157</v>
      </c>
      <c r="L11" s="12"/>
    </row>
    <row r="12" spans="1:12" ht="16.5" customHeight="1">
      <c r="A12" s="118" t="s">
        <v>100</v>
      </c>
      <c r="B12" s="4" t="s">
        <v>153</v>
      </c>
      <c r="C12" s="100">
        <f aca="true" t="shared" si="0" ref="C12:H12">C11/C10</f>
        <v>0.1319052987598647</v>
      </c>
      <c r="D12" s="154">
        <f t="shared" si="0"/>
        <v>0.12684989429175475</v>
      </c>
      <c r="E12" s="154">
        <f t="shared" si="0"/>
        <v>0.13167259786476868</v>
      </c>
      <c r="F12" s="154">
        <f t="shared" si="0"/>
        <v>0.1132596685082873</v>
      </c>
      <c r="G12" s="154">
        <f t="shared" si="0"/>
        <v>0.16603053435114504</v>
      </c>
      <c r="H12" s="147">
        <f t="shared" si="0"/>
        <v>0.11538461538461539</v>
      </c>
      <c r="I12" s="101">
        <f>(C12+D12+E12+F12+G12+H12)/6</f>
        <v>0.13085043486007264</v>
      </c>
      <c r="J12" s="15"/>
      <c r="K12" s="7"/>
      <c r="L12" s="12"/>
    </row>
    <row r="13" spans="1:12" ht="16.5" customHeight="1">
      <c r="A13" s="78"/>
      <c r="B13" s="4" t="s">
        <v>50</v>
      </c>
      <c r="C13" s="143">
        <v>100.5</v>
      </c>
      <c r="D13" s="153">
        <v>110</v>
      </c>
      <c r="E13" s="153">
        <v>85</v>
      </c>
      <c r="F13" s="153">
        <v>89</v>
      </c>
      <c r="G13" s="153">
        <v>92</v>
      </c>
      <c r="H13" s="146">
        <v>81.5</v>
      </c>
      <c r="I13" s="89"/>
      <c r="J13" s="138"/>
      <c r="K13" s="7"/>
      <c r="L13" s="12"/>
    </row>
    <row r="14" spans="1:12" ht="16.5" customHeight="1">
      <c r="A14" s="78"/>
      <c r="B14" s="4" t="s">
        <v>154</v>
      </c>
      <c r="C14" s="100">
        <f aca="true" t="shared" si="1" ref="C14:H14">C13/C10</f>
        <v>0.2266065388951522</v>
      </c>
      <c r="D14" s="154">
        <f t="shared" si="1"/>
        <v>0.23255813953488372</v>
      </c>
      <c r="E14" s="154">
        <f t="shared" si="1"/>
        <v>0.302491103202847</v>
      </c>
      <c r="F14" s="154">
        <f t="shared" si="1"/>
        <v>0.24585635359116023</v>
      </c>
      <c r="G14" s="154">
        <f t="shared" si="1"/>
        <v>0.3511450381679389</v>
      </c>
      <c r="H14" s="147">
        <f t="shared" si="1"/>
        <v>0.28496503496503495</v>
      </c>
      <c r="I14" s="101">
        <f>(C14+D14+E14+F14+G14+H14)/6</f>
        <v>0.27393703472616954</v>
      </c>
      <c r="J14" s="139"/>
      <c r="K14" s="7"/>
      <c r="L14" s="12"/>
    </row>
    <row r="15" spans="1:12" ht="16.5" customHeight="1">
      <c r="A15" s="78"/>
      <c r="B15" s="4" t="s">
        <v>39</v>
      </c>
      <c r="C15" s="143">
        <v>135.5</v>
      </c>
      <c r="D15" s="153" t="s">
        <v>41</v>
      </c>
      <c r="E15" s="153">
        <v>146</v>
      </c>
      <c r="F15" s="153">
        <v>149</v>
      </c>
      <c r="G15" s="153">
        <v>146</v>
      </c>
      <c r="H15" s="146">
        <v>138</v>
      </c>
      <c r="I15" s="89"/>
      <c r="J15" s="138"/>
      <c r="K15" s="7"/>
      <c r="L15" s="12"/>
    </row>
    <row r="16" spans="1:12" ht="16.5" customHeight="1">
      <c r="A16" s="78"/>
      <c r="B16" s="4" t="s">
        <v>155</v>
      </c>
      <c r="C16" s="114">
        <f>C15/C10</f>
        <v>0.3055242390078918</v>
      </c>
      <c r="D16" s="155"/>
      <c r="E16" s="156">
        <f>E15/E10</f>
        <v>0.5195729537366548</v>
      </c>
      <c r="F16" s="156">
        <f>F15/F10</f>
        <v>0.4116022099447514</v>
      </c>
      <c r="G16" s="156">
        <f>G15/G10</f>
        <v>0.5572519083969466</v>
      </c>
      <c r="H16" s="148">
        <f>H15/H10</f>
        <v>0.4825174825174825</v>
      </c>
      <c r="I16" s="101">
        <f>(C16+E16+F16+G16+H16)/5</f>
        <v>0.4552937587207454</v>
      </c>
      <c r="J16" s="138"/>
      <c r="K16" s="7"/>
      <c r="L16" s="12"/>
    </row>
    <row r="17" spans="1:23" ht="16.5" customHeight="1">
      <c r="A17" s="119"/>
      <c r="B17" s="108" t="s">
        <v>71</v>
      </c>
      <c r="C17" s="144">
        <v>5.82</v>
      </c>
      <c r="D17" s="157"/>
      <c r="E17" s="157">
        <v>7.64</v>
      </c>
      <c r="F17" s="157">
        <v>5.4</v>
      </c>
      <c r="G17" s="157">
        <v>2.64</v>
      </c>
      <c r="H17" s="149">
        <v>7.18</v>
      </c>
      <c r="I17" s="90">
        <f>(C17+E17+F17+G17+H17)/5</f>
        <v>5.736</v>
      </c>
      <c r="J17" s="139">
        <f>STDEVP(C17:H17)</f>
        <v>1.7558769888577068</v>
      </c>
      <c r="K17" s="7"/>
      <c r="L17" s="12"/>
      <c r="M17" s="8"/>
      <c r="N17" s="8"/>
      <c r="O17" s="8"/>
      <c r="P17" s="8"/>
      <c r="Q17" s="31"/>
      <c r="R17" s="8"/>
      <c r="S17" s="8"/>
      <c r="T17" s="8"/>
      <c r="U17" s="32"/>
      <c r="W17" s="30"/>
    </row>
    <row r="18" spans="1:23" ht="16.5" customHeight="1">
      <c r="A18" s="78"/>
      <c r="B18" s="7" t="s">
        <v>26</v>
      </c>
      <c r="C18" s="368">
        <v>5.82</v>
      </c>
      <c r="D18" s="48" t="s">
        <v>73</v>
      </c>
      <c r="E18" s="367">
        <v>7.64</v>
      </c>
      <c r="F18" s="367">
        <v>7.62</v>
      </c>
      <c r="G18" s="367">
        <v>6.92</v>
      </c>
      <c r="H18" s="253">
        <v>7.18</v>
      </c>
      <c r="I18" s="90">
        <f>(C18+E18+F18+G18+H18)/5</f>
        <v>7.036</v>
      </c>
      <c r="J18" s="139">
        <f>STDEVP(C18:H18)</f>
        <v>0.6661411261887424</v>
      </c>
      <c r="K18" s="7"/>
      <c r="L18" s="12"/>
      <c r="M18" s="8"/>
      <c r="N18" s="8"/>
      <c r="O18" s="8"/>
      <c r="P18" s="8"/>
      <c r="Q18" s="31"/>
      <c r="R18" s="8"/>
      <c r="S18" s="8"/>
      <c r="T18" s="8"/>
      <c r="U18" s="32"/>
      <c r="W18" s="30"/>
    </row>
    <row r="19" spans="1:12" ht="16.5" customHeight="1" thickBot="1">
      <c r="A19" s="120"/>
      <c r="B19" s="9" t="s">
        <v>27</v>
      </c>
      <c r="C19" s="46" t="s">
        <v>40</v>
      </c>
      <c r="D19" s="158"/>
      <c r="E19" s="158" t="s">
        <v>40</v>
      </c>
      <c r="F19" s="158" t="s">
        <v>40</v>
      </c>
      <c r="G19" s="158" t="s">
        <v>40</v>
      </c>
      <c r="H19" s="151" t="s">
        <v>40</v>
      </c>
      <c r="I19" s="132"/>
      <c r="J19" s="123"/>
      <c r="K19" s="13"/>
      <c r="L19" s="14"/>
    </row>
    <row r="20" ht="26.25" customHeight="1">
      <c r="A20" s="2" t="s">
        <v>18</v>
      </c>
    </row>
    <row r="21" spans="1:3" ht="19.5" customHeight="1">
      <c r="A21" s="2" t="s">
        <v>11</v>
      </c>
      <c r="C21" s="1" t="s">
        <v>133</v>
      </c>
    </row>
    <row r="22" spans="1:3" ht="19.5" customHeight="1">
      <c r="A22" s="3"/>
      <c r="C22" s="1"/>
    </row>
    <row r="23" spans="1:6" ht="15" customHeight="1">
      <c r="A23" s="4" t="s">
        <v>0</v>
      </c>
      <c r="B23" s="4" t="s">
        <v>54</v>
      </c>
      <c r="D23" s="4" t="s">
        <v>56</v>
      </c>
      <c r="F23" s="4" t="s">
        <v>65</v>
      </c>
    </row>
    <row r="24" spans="1:6" ht="16.5" customHeight="1">
      <c r="A24" s="4" t="s">
        <v>44</v>
      </c>
      <c r="B24" s="4" t="s">
        <v>53</v>
      </c>
      <c r="D24" s="4" t="s">
        <v>55</v>
      </c>
      <c r="F24" s="4" t="s">
        <v>130</v>
      </c>
    </row>
    <row r="25" spans="1:8" ht="12.75" customHeight="1">
      <c r="A25" s="7"/>
      <c r="B25" s="7"/>
      <c r="C25" s="7"/>
      <c r="D25" s="7"/>
      <c r="E25" s="7"/>
      <c r="F25" s="7"/>
      <c r="G25" s="7"/>
      <c r="H25" s="7"/>
    </row>
    <row r="26" spans="3:8" ht="11.25">
      <c r="C26" s="4" t="s">
        <v>42</v>
      </c>
      <c r="H26" s="4" t="s">
        <v>43</v>
      </c>
    </row>
    <row r="27" spans="3:8" ht="11.25">
      <c r="C27" s="4" t="s">
        <v>47</v>
      </c>
      <c r="H27" s="4" t="s">
        <v>48</v>
      </c>
    </row>
    <row r="28" spans="1:23" ht="33" customHeight="1" thickBot="1">
      <c r="A28" s="5" t="s">
        <v>7</v>
      </c>
      <c r="B28" s="5"/>
      <c r="C28" s="5" t="s">
        <v>20</v>
      </c>
      <c r="D28" s="5" t="s">
        <v>21</v>
      </c>
      <c r="E28" s="5" t="s">
        <v>22</v>
      </c>
      <c r="F28" s="5" t="s">
        <v>23</v>
      </c>
      <c r="G28" s="5" t="s">
        <v>24</v>
      </c>
      <c r="H28" s="5" t="s">
        <v>25</v>
      </c>
      <c r="I28" s="6" t="s">
        <v>77</v>
      </c>
      <c r="J28" s="6" t="s">
        <v>161</v>
      </c>
      <c r="K28" s="5" t="s">
        <v>76</v>
      </c>
      <c r="L28" s="5"/>
      <c r="M28" s="40"/>
      <c r="N28" s="33"/>
      <c r="O28" s="33"/>
      <c r="P28" s="33"/>
      <c r="Q28" s="33"/>
      <c r="R28" s="33"/>
      <c r="T28" s="33"/>
      <c r="U28" s="34"/>
      <c r="V28" s="33"/>
      <c r="W28" s="33"/>
    </row>
    <row r="29" spans="1:12" ht="16.5" customHeight="1" thickTop="1">
      <c r="A29" s="117" t="s">
        <v>2</v>
      </c>
      <c r="B29" s="11" t="s">
        <v>52</v>
      </c>
      <c r="C29" s="159">
        <v>364</v>
      </c>
      <c r="D29" s="163">
        <v>369</v>
      </c>
      <c r="E29" s="163">
        <v>362.5</v>
      </c>
      <c r="F29" s="163">
        <v>376.5</v>
      </c>
      <c r="G29" s="163">
        <v>370.5</v>
      </c>
      <c r="H29" s="161">
        <v>372</v>
      </c>
      <c r="I29" s="88"/>
      <c r="J29" s="140"/>
      <c r="K29" s="22"/>
      <c r="L29" s="11"/>
    </row>
    <row r="30" spans="1:12" ht="16.5" customHeight="1">
      <c r="A30" s="118" t="s">
        <v>8</v>
      </c>
      <c r="B30" s="12" t="s">
        <v>49</v>
      </c>
      <c r="C30" s="143">
        <v>14</v>
      </c>
      <c r="D30" s="153">
        <v>19</v>
      </c>
      <c r="E30" s="153">
        <v>16.5</v>
      </c>
      <c r="F30" s="153">
        <v>21</v>
      </c>
      <c r="G30" s="153">
        <v>18</v>
      </c>
      <c r="H30" s="146">
        <v>19</v>
      </c>
      <c r="I30" s="89"/>
      <c r="J30" s="139">
        <f>STDEVP(C30:H30)</f>
        <v>2.206367049145621</v>
      </c>
      <c r="K30" s="7"/>
      <c r="L30" s="12"/>
    </row>
    <row r="31" spans="1:12" ht="16.5" customHeight="1">
      <c r="A31" s="118" t="s">
        <v>100</v>
      </c>
      <c r="B31" s="12" t="s">
        <v>153</v>
      </c>
      <c r="C31" s="100">
        <f aca="true" t="shared" si="2" ref="C31:H31">C30/C29</f>
        <v>0.038461538461538464</v>
      </c>
      <c r="D31" s="154">
        <f t="shared" si="2"/>
        <v>0.051490514905149054</v>
      </c>
      <c r="E31" s="154">
        <f t="shared" si="2"/>
        <v>0.04551724137931035</v>
      </c>
      <c r="F31" s="154">
        <f t="shared" si="2"/>
        <v>0.055776892430278883</v>
      </c>
      <c r="G31" s="154">
        <f t="shared" si="2"/>
        <v>0.048582995951417005</v>
      </c>
      <c r="H31" s="147">
        <f t="shared" si="2"/>
        <v>0.051075268817204304</v>
      </c>
      <c r="I31" s="101">
        <f>(C31+D31+E31+F31+G31+H31)/6</f>
        <v>0.048484075324149674</v>
      </c>
      <c r="J31" s="138"/>
      <c r="K31" s="7"/>
      <c r="L31" s="12"/>
    </row>
    <row r="32" spans="1:12" ht="16.5" customHeight="1">
      <c r="A32" s="78"/>
      <c r="B32" s="12" t="s">
        <v>50</v>
      </c>
      <c r="C32" s="143">
        <v>35</v>
      </c>
      <c r="D32" s="153">
        <v>40</v>
      </c>
      <c r="E32" s="153">
        <v>35.5</v>
      </c>
      <c r="F32" s="153">
        <v>42.5</v>
      </c>
      <c r="G32" s="153">
        <v>38.5</v>
      </c>
      <c r="H32" s="146">
        <v>40.5</v>
      </c>
      <c r="I32" s="89"/>
      <c r="J32" s="139">
        <f>STDEVP(C32:H32)</f>
        <v>2.6874192494328497</v>
      </c>
      <c r="K32" s="7"/>
      <c r="L32" s="12"/>
    </row>
    <row r="33" spans="1:12" ht="16.5" customHeight="1">
      <c r="A33" s="78"/>
      <c r="B33" s="12" t="s">
        <v>154</v>
      </c>
      <c r="C33" s="100">
        <f aca="true" t="shared" si="3" ref="C33:H33">C32/C29</f>
        <v>0.09615384615384616</v>
      </c>
      <c r="D33" s="154">
        <f t="shared" si="3"/>
        <v>0.10840108401084012</v>
      </c>
      <c r="E33" s="154">
        <f t="shared" si="3"/>
        <v>0.09793103448275862</v>
      </c>
      <c r="F33" s="154">
        <f t="shared" si="3"/>
        <v>0.11288180610889774</v>
      </c>
      <c r="G33" s="154">
        <f t="shared" si="3"/>
        <v>0.1039136302294197</v>
      </c>
      <c r="H33" s="147">
        <f t="shared" si="3"/>
        <v>0.10887096774193548</v>
      </c>
      <c r="I33" s="101">
        <f>(C33+D33+E33+F33+G33+H33)/6</f>
        <v>0.1046920614546163</v>
      </c>
      <c r="J33" s="138"/>
      <c r="K33" s="7"/>
      <c r="L33" s="12"/>
    </row>
    <row r="34" spans="1:12" ht="16.5" customHeight="1">
      <c r="A34" s="78"/>
      <c r="B34" s="12" t="s">
        <v>39</v>
      </c>
      <c r="C34" s="143">
        <v>82</v>
      </c>
      <c r="D34" s="153">
        <v>83</v>
      </c>
      <c r="E34" s="153">
        <v>85.5</v>
      </c>
      <c r="F34" s="153">
        <v>95</v>
      </c>
      <c r="G34" s="153">
        <v>77.5</v>
      </c>
      <c r="H34" s="146">
        <v>83</v>
      </c>
      <c r="I34" s="89"/>
      <c r="J34" s="139">
        <f>STDEVP(C34:H34)</f>
        <v>5.3359368645273735</v>
      </c>
      <c r="K34" s="7"/>
      <c r="L34" s="12"/>
    </row>
    <row r="35" spans="1:12" ht="16.5" customHeight="1">
      <c r="A35" s="78"/>
      <c r="B35" s="12" t="s">
        <v>155</v>
      </c>
      <c r="C35" s="114">
        <f aca="true" t="shared" si="4" ref="C35:H35">C34/C29</f>
        <v>0.22527472527472528</v>
      </c>
      <c r="D35" s="156">
        <f t="shared" si="4"/>
        <v>0.22493224932249323</v>
      </c>
      <c r="E35" s="156">
        <f t="shared" si="4"/>
        <v>0.23586206896551723</v>
      </c>
      <c r="F35" s="156">
        <f t="shared" si="4"/>
        <v>0.25232403718459495</v>
      </c>
      <c r="G35" s="156">
        <f t="shared" si="4"/>
        <v>0.20917678812415655</v>
      </c>
      <c r="H35" s="148">
        <f t="shared" si="4"/>
        <v>0.22311827956989247</v>
      </c>
      <c r="I35" s="101">
        <f>(C35+D35+E35+F35+G35+H35)/6</f>
        <v>0.22844802474022996</v>
      </c>
      <c r="J35" s="15"/>
      <c r="K35" s="7"/>
      <c r="L35" s="12"/>
    </row>
    <row r="36" spans="1:23" ht="16.5" customHeight="1">
      <c r="A36" s="119"/>
      <c r="B36" s="86" t="s">
        <v>71</v>
      </c>
      <c r="C36" s="160">
        <v>7.86</v>
      </c>
      <c r="D36" s="164">
        <v>6.72</v>
      </c>
      <c r="E36" s="164">
        <v>8.89</v>
      </c>
      <c r="F36" s="164">
        <v>8.58</v>
      </c>
      <c r="G36" s="164">
        <v>6</v>
      </c>
      <c r="H36" s="162">
        <v>5.08</v>
      </c>
      <c r="I36" s="90">
        <f>(C36+D36+E36+F36+G36+H36)/6</f>
        <v>7.188333333333333</v>
      </c>
      <c r="J36" s="139">
        <f>STDEVP(C36:H36)</f>
        <v>1.3759895429189233</v>
      </c>
      <c r="K36" s="7"/>
      <c r="L36" s="12"/>
      <c r="M36" s="8"/>
      <c r="N36" s="8"/>
      <c r="O36" s="8"/>
      <c r="P36" s="8"/>
      <c r="Q36" s="31"/>
      <c r="R36" s="8"/>
      <c r="S36" s="8"/>
      <c r="T36" s="8"/>
      <c r="U36" s="32"/>
      <c r="W36" s="30"/>
    </row>
    <row r="37" spans="1:23" ht="16.5" customHeight="1">
      <c r="A37" s="78"/>
      <c r="B37" s="12" t="s">
        <v>26</v>
      </c>
      <c r="C37" s="366">
        <v>7.86</v>
      </c>
      <c r="D37" s="252">
        <v>7.3</v>
      </c>
      <c r="E37" s="367">
        <v>9.04</v>
      </c>
      <c r="F37" s="367">
        <v>8.58</v>
      </c>
      <c r="G37" s="369">
        <v>6.44</v>
      </c>
      <c r="H37" s="253">
        <v>7.34</v>
      </c>
      <c r="I37" s="92">
        <f>(C37+D37+E37+F37+G37+H37)/6</f>
        <v>7.760000000000001</v>
      </c>
      <c r="J37" s="139">
        <f>STDEVP(C37:H37)</f>
        <v>0.8613168213071551</v>
      </c>
      <c r="K37" s="7"/>
      <c r="L37" s="12"/>
      <c r="M37" s="8"/>
      <c r="N37" s="8"/>
      <c r="O37" s="8"/>
      <c r="P37" s="8"/>
      <c r="Q37" s="31"/>
      <c r="R37" s="8"/>
      <c r="S37" s="8"/>
      <c r="T37" s="8"/>
      <c r="U37" s="32"/>
      <c r="W37" s="30"/>
    </row>
    <row r="38" spans="1:12" ht="16.5" customHeight="1" thickBot="1">
      <c r="A38" s="121"/>
      <c r="B38" s="14" t="s">
        <v>27</v>
      </c>
      <c r="C38" s="46" t="s">
        <v>40</v>
      </c>
      <c r="D38" s="158" t="s">
        <v>40</v>
      </c>
      <c r="E38" s="158" t="s">
        <v>40</v>
      </c>
      <c r="F38" s="158" t="s">
        <v>40</v>
      </c>
      <c r="G38" s="158" t="s">
        <v>40</v>
      </c>
      <c r="H38" s="151" t="s">
        <v>40</v>
      </c>
      <c r="I38" s="132"/>
      <c r="J38" s="123"/>
      <c r="K38" s="13"/>
      <c r="L38" s="14"/>
    </row>
    <row r="39" ht="22.5" customHeight="1">
      <c r="A39" s="2" t="s">
        <v>18</v>
      </c>
    </row>
    <row r="40" spans="1:3" ht="15" customHeight="1">
      <c r="A40" s="2" t="s">
        <v>11</v>
      </c>
      <c r="C40" s="1" t="s">
        <v>134</v>
      </c>
    </row>
    <row r="41" ht="15" customHeight="1">
      <c r="A41" s="2"/>
    </row>
    <row r="42" spans="1:6" ht="11.25">
      <c r="A42" s="4" t="s">
        <v>0</v>
      </c>
      <c r="B42" s="4" t="s">
        <v>54</v>
      </c>
      <c r="D42" s="4" t="s">
        <v>56</v>
      </c>
      <c r="F42" s="4" t="s">
        <v>65</v>
      </c>
    </row>
    <row r="43" spans="1:6" ht="11.25">
      <c r="A43" s="10">
        <v>36686</v>
      </c>
      <c r="B43" s="4" t="s">
        <v>53</v>
      </c>
      <c r="D43" s="4" t="s">
        <v>55</v>
      </c>
      <c r="F43" s="4" t="s">
        <v>130</v>
      </c>
    </row>
    <row r="44" ht="11.25">
      <c r="A44" s="10"/>
    </row>
    <row r="45" spans="3:21" ht="11.25">
      <c r="C45" s="4" t="s">
        <v>42</v>
      </c>
      <c r="D45" s="4">
        <v>1000</v>
      </c>
      <c r="G45" s="4" t="s">
        <v>43</v>
      </c>
      <c r="H45" s="4">
        <v>1055</v>
      </c>
      <c r="U45" s="3" t="s">
        <v>84</v>
      </c>
    </row>
    <row r="46" spans="1:23" ht="36" customHeight="1" thickBot="1">
      <c r="A46" s="5" t="s">
        <v>7</v>
      </c>
      <c r="B46" s="5" t="s">
        <v>131</v>
      </c>
      <c r="C46" s="5" t="s">
        <v>20</v>
      </c>
      <c r="D46" s="5" t="s">
        <v>21</v>
      </c>
      <c r="E46" s="5" t="s">
        <v>22</v>
      </c>
      <c r="F46" s="5" t="s">
        <v>23</v>
      </c>
      <c r="G46" s="5" t="s">
        <v>24</v>
      </c>
      <c r="H46" s="5" t="s">
        <v>25</v>
      </c>
      <c r="I46" s="6" t="s">
        <v>77</v>
      </c>
      <c r="J46" s="6" t="s">
        <v>161</v>
      </c>
      <c r="K46" s="3" t="s">
        <v>76</v>
      </c>
      <c r="L46" s="3"/>
      <c r="M46" s="33" t="s">
        <v>81</v>
      </c>
      <c r="N46" s="33" t="s">
        <v>81</v>
      </c>
      <c r="O46" s="33" t="s">
        <v>81</v>
      </c>
      <c r="P46" s="33" t="s">
        <v>81</v>
      </c>
      <c r="Q46" s="33" t="s">
        <v>81</v>
      </c>
      <c r="R46" s="33" t="s">
        <v>81</v>
      </c>
      <c r="T46" s="33" t="s">
        <v>82</v>
      </c>
      <c r="U46" s="34" t="s">
        <v>83</v>
      </c>
      <c r="V46" s="33"/>
      <c r="W46" s="33" t="s">
        <v>79</v>
      </c>
    </row>
    <row r="47" spans="1:12" ht="15" customHeight="1" thickTop="1">
      <c r="A47" s="117" t="s">
        <v>4</v>
      </c>
      <c r="B47" s="11" t="s">
        <v>52</v>
      </c>
      <c r="C47" s="24">
        <v>387</v>
      </c>
      <c r="D47" s="167">
        <v>378</v>
      </c>
      <c r="E47" s="167">
        <v>382</v>
      </c>
      <c r="F47" s="167">
        <v>386</v>
      </c>
      <c r="G47" s="167">
        <v>383</v>
      </c>
      <c r="H47" s="22">
        <v>381</v>
      </c>
      <c r="I47" s="88"/>
      <c r="J47" s="137"/>
      <c r="K47" s="141"/>
      <c r="L47" s="11"/>
    </row>
    <row r="48" spans="1:12" ht="15" customHeight="1">
      <c r="A48" s="118" t="s">
        <v>174</v>
      </c>
      <c r="B48" s="12" t="s">
        <v>49</v>
      </c>
      <c r="C48" s="25">
        <v>14</v>
      </c>
      <c r="D48" s="48">
        <v>13</v>
      </c>
      <c r="E48" s="48">
        <v>8</v>
      </c>
      <c r="F48" s="48">
        <v>6</v>
      </c>
      <c r="G48" s="48">
        <v>5</v>
      </c>
      <c r="H48" s="23">
        <v>9</v>
      </c>
      <c r="I48" s="89"/>
      <c r="J48" s="139">
        <f>STDEVP(C48:H48)</f>
        <v>3.3374973990834644</v>
      </c>
      <c r="K48" s="7"/>
      <c r="L48" s="12"/>
    </row>
    <row r="49" spans="1:12" ht="15" customHeight="1">
      <c r="A49" s="118" t="s">
        <v>100</v>
      </c>
      <c r="B49" s="4" t="s">
        <v>153</v>
      </c>
      <c r="C49" s="100">
        <f aca="true" t="shared" si="5" ref="C49:H49">C48/C47</f>
        <v>0.03617571059431524</v>
      </c>
      <c r="D49" s="154">
        <f t="shared" si="5"/>
        <v>0.03439153439153439</v>
      </c>
      <c r="E49" s="154">
        <f t="shared" si="5"/>
        <v>0.020942408376963352</v>
      </c>
      <c r="F49" s="154">
        <f t="shared" si="5"/>
        <v>0.015544041450777202</v>
      </c>
      <c r="G49" s="154">
        <f t="shared" si="5"/>
        <v>0.013054830287206266</v>
      </c>
      <c r="H49" s="147">
        <f t="shared" si="5"/>
        <v>0.023622047244094488</v>
      </c>
      <c r="I49" s="101">
        <f>(C49+D49+E49+F49+G49+H49)/6</f>
        <v>0.023955095390815154</v>
      </c>
      <c r="J49" s="138"/>
      <c r="K49" s="7"/>
      <c r="L49" s="12"/>
    </row>
    <row r="50" spans="1:12" ht="15" customHeight="1">
      <c r="A50" s="78"/>
      <c r="B50" s="12" t="s">
        <v>50</v>
      </c>
      <c r="C50" s="25">
        <v>34</v>
      </c>
      <c r="D50" s="48">
        <v>32</v>
      </c>
      <c r="E50" s="48">
        <v>26</v>
      </c>
      <c r="F50" s="48">
        <v>24</v>
      </c>
      <c r="G50" s="48">
        <v>21</v>
      </c>
      <c r="H50" s="23">
        <v>28</v>
      </c>
      <c r="I50" s="89"/>
      <c r="J50" s="139">
        <f>STDEVP(C50:H50)</f>
        <v>4.4628092796652945</v>
      </c>
      <c r="K50" s="7"/>
      <c r="L50" s="12"/>
    </row>
    <row r="51" spans="1:12" ht="15" customHeight="1">
      <c r="A51" s="78"/>
      <c r="B51" s="4" t="s">
        <v>154</v>
      </c>
      <c r="C51" s="100">
        <f aca="true" t="shared" si="6" ref="C51:H51">C50/C47</f>
        <v>0.08785529715762273</v>
      </c>
      <c r="D51" s="154">
        <f t="shared" si="6"/>
        <v>0.08465608465608465</v>
      </c>
      <c r="E51" s="154">
        <f t="shared" si="6"/>
        <v>0.06806282722513089</v>
      </c>
      <c r="F51" s="154">
        <f t="shared" si="6"/>
        <v>0.06217616580310881</v>
      </c>
      <c r="G51" s="154">
        <f t="shared" si="6"/>
        <v>0.05483028720626632</v>
      </c>
      <c r="H51" s="147">
        <f t="shared" si="6"/>
        <v>0.07349081364829396</v>
      </c>
      <c r="I51" s="101">
        <f>(C51+D51+E51+F51+G51+H51)/6</f>
        <v>0.0718452459494179</v>
      </c>
      <c r="J51" s="138"/>
      <c r="K51" s="7"/>
      <c r="L51" s="12"/>
    </row>
    <row r="52" spans="1:12" ht="16.5" customHeight="1">
      <c r="A52" s="78"/>
      <c r="B52" s="12" t="s">
        <v>39</v>
      </c>
      <c r="C52" s="25">
        <v>140</v>
      </c>
      <c r="D52" s="48">
        <v>120</v>
      </c>
      <c r="E52" s="48">
        <v>123</v>
      </c>
      <c r="F52" s="48">
        <v>127</v>
      </c>
      <c r="G52" s="48">
        <v>119</v>
      </c>
      <c r="H52" s="23">
        <v>128</v>
      </c>
      <c r="I52" s="89"/>
      <c r="J52" s="139">
        <f>STDEVP(C52:H52)</f>
        <v>7.009913614937696</v>
      </c>
      <c r="K52" s="7"/>
      <c r="L52" s="12"/>
    </row>
    <row r="53" spans="1:12" ht="16.5" customHeight="1">
      <c r="A53" s="78"/>
      <c r="B53" s="4" t="s">
        <v>155</v>
      </c>
      <c r="C53" s="114">
        <f aca="true" t="shared" si="7" ref="C53:H53">C52/C47</f>
        <v>0.36175710594315247</v>
      </c>
      <c r="D53" s="156">
        <f t="shared" si="7"/>
        <v>0.31746031746031744</v>
      </c>
      <c r="E53" s="156">
        <f t="shared" si="7"/>
        <v>0.3219895287958115</v>
      </c>
      <c r="F53" s="156">
        <f t="shared" si="7"/>
        <v>0.3290155440414508</v>
      </c>
      <c r="G53" s="156">
        <f t="shared" si="7"/>
        <v>0.31070496083550914</v>
      </c>
      <c r="H53" s="148">
        <f t="shared" si="7"/>
        <v>0.3359580052493438</v>
      </c>
      <c r="I53" s="101">
        <f>(C53+D53+E53+F53+G53+H53)/6</f>
        <v>0.3294809103875975</v>
      </c>
      <c r="J53" s="138"/>
      <c r="K53" s="7"/>
      <c r="L53" s="12"/>
    </row>
    <row r="54" spans="1:23" ht="15" customHeight="1">
      <c r="A54" s="119"/>
      <c r="B54" s="86" t="s">
        <v>72</v>
      </c>
      <c r="C54" s="166">
        <v>8.98</v>
      </c>
      <c r="D54" s="47">
        <v>8.32</v>
      </c>
      <c r="E54" s="47">
        <v>23.34</v>
      </c>
      <c r="F54" s="47">
        <v>9.76</v>
      </c>
      <c r="G54" s="47">
        <v>5.26</v>
      </c>
      <c r="H54" s="105">
        <v>6.44</v>
      </c>
      <c r="I54" s="90">
        <f>(C54+D54+F54+G54+H54)/5</f>
        <v>7.752</v>
      </c>
      <c r="J54" s="139">
        <f>U54</f>
        <v>1.8570191167567447</v>
      </c>
      <c r="K54" s="7" t="s">
        <v>158</v>
      </c>
      <c r="L54" s="12"/>
      <c r="M54" s="8">
        <f>(C54-I54)^2</f>
        <v>1.5079840000000015</v>
      </c>
      <c r="N54" s="8">
        <f>(D54-I54)^2</f>
        <v>0.3226240000000006</v>
      </c>
      <c r="O54" s="8"/>
      <c r="P54" s="8">
        <f>(F54-I54)^2</f>
        <v>4.032064</v>
      </c>
      <c r="Q54" s="31">
        <f>(G54-I54)^2</f>
        <v>6.210064</v>
      </c>
      <c r="R54" s="8">
        <f>(H54-I54)^2</f>
        <v>1.7213439999999984</v>
      </c>
      <c r="S54" s="8"/>
      <c r="T54" s="8">
        <f>SUM(M54:R54)</f>
        <v>13.794080000000001</v>
      </c>
      <c r="U54" s="32">
        <f>SQRT(T54/(5-1))</f>
        <v>1.8570191167567447</v>
      </c>
      <c r="W54" s="30">
        <f>(F54-G54)/2</f>
        <v>2.25</v>
      </c>
    </row>
    <row r="55" spans="1:23" ht="15" customHeight="1">
      <c r="A55" s="78"/>
      <c r="B55" s="12" t="s">
        <v>26</v>
      </c>
      <c r="C55" s="366">
        <v>28.3</v>
      </c>
      <c r="D55" s="367">
        <v>24.12</v>
      </c>
      <c r="E55" s="369">
        <v>22.84</v>
      </c>
      <c r="F55" s="367">
        <v>29.32</v>
      </c>
      <c r="G55" s="367">
        <v>28.22</v>
      </c>
      <c r="H55" s="370">
        <v>25.2</v>
      </c>
      <c r="I55" s="90">
        <f>(C55+D55+E55+F55+G55+H55)/6</f>
        <v>26.333333333333332</v>
      </c>
      <c r="J55" s="139">
        <f>STDEVP(C55:H55)</f>
        <v>2.4060386992361797</v>
      </c>
      <c r="K55" s="7"/>
      <c r="L55" s="12"/>
      <c r="M55" s="8"/>
      <c r="N55" s="8"/>
      <c r="O55" s="8"/>
      <c r="P55" s="8"/>
      <c r="Q55" s="31"/>
      <c r="R55" s="8"/>
      <c r="S55" s="8"/>
      <c r="T55" s="8"/>
      <c r="U55" s="32">
        <f>SQRT(T55/(6-1))</f>
        <v>0</v>
      </c>
      <c r="W55" s="30">
        <f>(F55-E55)/2</f>
        <v>3.24</v>
      </c>
    </row>
    <row r="56" spans="1:12" ht="16.5" customHeight="1">
      <c r="A56" s="120"/>
      <c r="B56" s="106" t="s">
        <v>27</v>
      </c>
      <c r="C56" s="43" t="s">
        <v>40</v>
      </c>
      <c r="D56" s="49" t="s">
        <v>40</v>
      </c>
      <c r="E56" s="49" t="s">
        <v>40</v>
      </c>
      <c r="F56" s="49" t="s">
        <v>40</v>
      </c>
      <c r="G56" s="49" t="s">
        <v>40</v>
      </c>
      <c r="H56" s="168" t="s">
        <v>40</v>
      </c>
      <c r="I56" s="91"/>
      <c r="J56" s="15"/>
      <c r="K56" s="7"/>
      <c r="L56" s="12"/>
    </row>
    <row r="57" spans="1:12" ht="24.75" customHeight="1">
      <c r="A57" s="122" t="s">
        <v>74</v>
      </c>
      <c r="B57" s="86" t="s">
        <v>171</v>
      </c>
      <c r="C57" s="184">
        <v>7</v>
      </c>
      <c r="D57" s="26">
        <v>15</v>
      </c>
      <c r="E57" s="26">
        <v>7</v>
      </c>
      <c r="F57" s="26">
        <v>12</v>
      </c>
      <c r="G57" s="26">
        <v>13</v>
      </c>
      <c r="H57" s="26">
        <v>19</v>
      </c>
      <c r="I57" s="93"/>
      <c r="J57" s="139"/>
      <c r="K57" s="7"/>
      <c r="L57" s="12"/>
    </row>
    <row r="58" spans="1:12" ht="16.5" customHeight="1">
      <c r="A58" s="122"/>
      <c r="B58" s="12" t="s">
        <v>172</v>
      </c>
      <c r="C58" s="184">
        <v>3</v>
      </c>
      <c r="D58" s="26">
        <v>6</v>
      </c>
      <c r="E58" s="26">
        <v>9</v>
      </c>
      <c r="F58" s="26">
        <v>7</v>
      </c>
      <c r="G58" s="26">
        <v>3</v>
      </c>
      <c r="H58" s="26">
        <v>4</v>
      </c>
      <c r="I58" s="93"/>
      <c r="J58" s="139"/>
      <c r="K58" s="7"/>
      <c r="L58" s="12"/>
    </row>
    <row r="59" spans="1:12" ht="15" customHeight="1">
      <c r="A59" s="78"/>
      <c r="B59" s="12" t="s">
        <v>173</v>
      </c>
      <c r="C59" s="180">
        <f aca="true" t="shared" si="8" ref="C59:H59">(C57+C58)/2</f>
        <v>5</v>
      </c>
      <c r="D59" s="50">
        <f t="shared" si="8"/>
        <v>10.5</v>
      </c>
      <c r="E59" s="50">
        <f t="shared" si="8"/>
        <v>8</v>
      </c>
      <c r="F59" s="50">
        <f t="shared" si="8"/>
        <v>9.5</v>
      </c>
      <c r="G59" s="50">
        <f t="shared" si="8"/>
        <v>8</v>
      </c>
      <c r="H59" s="95">
        <f t="shared" si="8"/>
        <v>11.5</v>
      </c>
      <c r="I59" s="299">
        <f>SUM(C59:H59)/6</f>
        <v>8.75</v>
      </c>
      <c r="J59" s="139">
        <f>STDEVP(C59:H59)</f>
        <v>2.0966242709015206</v>
      </c>
      <c r="K59" s="7"/>
      <c r="L59" s="12"/>
    </row>
    <row r="60" spans="1:12" ht="16.5" customHeight="1">
      <c r="A60" s="122"/>
      <c r="B60" s="12" t="s">
        <v>167</v>
      </c>
      <c r="C60" s="184">
        <v>40</v>
      </c>
      <c r="D60" s="26">
        <v>28</v>
      </c>
      <c r="E60" s="26">
        <v>22</v>
      </c>
      <c r="F60" s="26">
        <v>29</v>
      </c>
      <c r="G60" s="26">
        <v>32</v>
      </c>
      <c r="H60" s="26">
        <v>37</v>
      </c>
      <c r="I60" s="89"/>
      <c r="J60" s="139"/>
      <c r="K60" s="7"/>
      <c r="L60" s="12"/>
    </row>
    <row r="61" spans="1:12" ht="16.5" customHeight="1">
      <c r="A61" s="78"/>
      <c r="B61" s="12" t="s">
        <v>168</v>
      </c>
      <c r="C61" s="185">
        <v>36</v>
      </c>
      <c r="D61" s="28">
        <v>31</v>
      </c>
      <c r="E61" s="27">
        <v>35</v>
      </c>
      <c r="F61" s="27">
        <v>36</v>
      </c>
      <c r="G61" s="27">
        <v>26</v>
      </c>
      <c r="H61" s="27">
        <v>40</v>
      </c>
      <c r="I61" s="89"/>
      <c r="J61" s="139"/>
      <c r="K61" s="7"/>
      <c r="L61" s="12"/>
    </row>
    <row r="62" spans="1:12" ht="16.5" customHeight="1" thickBot="1">
      <c r="A62" s="121"/>
      <c r="B62" s="14" t="s">
        <v>175</v>
      </c>
      <c r="C62" s="183">
        <f aca="true" t="shared" si="9" ref="C62:H62">C60+C61</f>
        <v>76</v>
      </c>
      <c r="D62" s="124">
        <f t="shared" si="9"/>
        <v>59</v>
      </c>
      <c r="E62" s="124">
        <f t="shared" si="9"/>
        <v>57</v>
      </c>
      <c r="F62" s="124">
        <f t="shared" si="9"/>
        <v>65</v>
      </c>
      <c r="G62" s="124">
        <f t="shared" si="9"/>
        <v>58</v>
      </c>
      <c r="H62" s="125">
        <f t="shared" si="9"/>
        <v>77</v>
      </c>
      <c r="I62" s="300">
        <f>SUM(C62:H62)/6</f>
        <v>65.33333333333333</v>
      </c>
      <c r="J62" s="361">
        <f>STDEVP(C62:H62)</f>
        <v>8.29993306532582</v>
      </c>
      <c r="K62" s="13"/>
      <c r="L62" s="14"/>
    </row>
    <row r="63" ht="22.5" customHeight="1">
      <c r="A63" s="2" t="s">
        <v>18</v>
      </c>
    </row>
    <row r="64" spans="1:3" ht="15" customHeight="1">
      <c r="A64" s="2" t="s">
        <v>11</v>
      </c>
      <c r="C64" s="1" t="s">
        <v>135</v>
      </c>
    </row>
    <row r="65" spans="1:3" ht="15" customHeight="1">
      <c r="A65" s="2"/>
      <c r="C65" s="1"/>
    </row>
    <row r="66" spans="1:6" ht="11.25">
      <c r="A66" s="4" t="s">
        <v>0</v>
      </c>
      <c r="B66" s="4" t="s">
        <v>54</v>
      </c>
      <c r="D66" s="4" t="s">
        <v>56</v>
      </c>
      <c r="F66" s="4" t="s">
        <v>65</v>
      </c>
    </row>
    <row r="67" spans="1:6" ht="11.25">
      <c r="A67" s="10">
        <v>36686</v>
      </c>
      <c r="B67" s="4" t="s">
        <v>53</v>
      </c>
      <c r="D67" s="4" t="s">
        <v>55</v>
      </c>
      <c r="F67" s="4" t="s">
        <v>130</v>
      </c>
    </row>
    <row r="68" spans="1:8" ht="16.5" customHeight="1">
      <c r="A68" s="7"/>
      <c r="B68" s="7"/>
      <c r="C68" s="7"/>
      <c r="D68" s="7"/>
      <c r="E68" s="7"/>
      <c r="F68" s="7"/>
      <c r="G68" s="7"/>
      <c r="H68" s="7"/>
    </row>
    <row r="69" spans="2:8" ht="11.25">
      <c r="B69" s="3" t="s">
        <v>131</v>
      </c>
      <c r="C69" s="4" t="s">
        <v>42</v>
      </c>
      <c r="D69" s="8">
        <v>7.5</v>
      </c>
      <c r="G69" s="4" t="s">
        <v>43</v>
      </c>
      <c r="H69" s="8">
        <v>9.55</v>
      </c>
    </row>
    <row r="70" spans="1:23" ht="36" customHeight="1" thickBot="1">
      <c r="A70" s="5" t="s">
        <v>7</v>
      </c>
      <c r="B70" s="5" t="s">
        <v>131</v>
      </c>
      <c r="C70" s="5" t="s">
        <v>20</v>
      </c>
      <c r="D70" s="5" t="s">
        <v>21</v>
      </c>
      <c r="E70" s="5" t="s">
        <v>22</v>
      </c>
      <c r="F70" s="5" t="s">
        <v>23</v>
      </c>
      <c r="G70" s="5" t="s">
        <v>24</v>
      </c>
      <c r="H70" s="5" t="s">
        <v>25</v>
      </c>
      <c r="I70" s="6" t="s">
        <v>170</v>
      </c>
      <c r="J70" s="6" t="s">
        <v>161</v>
      </c>
      <c r="K70" s="3" t="s">
        <v>76</v>
      </c>
      <c r="L70" s="3"/>
      <c r="M70" s="33" t="s">
        <v>81</v>
      </c>
      <c r="N70" s="33" t="s">
        <v>81</v>
      </c>
      <c r="O70" s="33" t="s">
        <v>81</v>
      </c>
      <c r="P70" s="33" t="s">
        <v>81</v>
      </c>
      <c r="Q70" s="33" t="s">
        <v>81</v>
      </c>
      <c r="R70" s="33" t="s">
        <v>81</v>
      </c>
      <c r="T70" s="33" t="s">
        <v>82</v>
      </c>
      <c r="U70" s="34" t="s">
        <v>83</v>
      </c>
      <c r="V70" s="33"/>
      <c r="W70" s="33" t="s">
        <v>79</v>
      </c>
    </row>
    <row r="71" spans="1:12" ht="13.5" customHeight="1" thickTop="1">
      <c r="A71" s="117" t="s">
        <v>3</v>
      </c>
      <c r="B71" s="12" t="s">
        <v>52</v>
      </c>
      <c r="C71" s="24">
        <v>382</v>
      </c>
      <c r="D71" s="167">
        <v>390</v>
      </c>
      <c r="E71" s="167">
        <v>392</v>
      </c>
      <c r="F71" s="167">
        <v>386</v>
      </c>
      <c r="G71" s="167">
        <v>393</v>
      </c>
      <c r="H71" s="11">
        <v>393</v>
      </c>
      <c r="I71" s="88"/>
      <c r="J71" s="140"/>
      <c r="K71" s="141"/>
      <c r="L71" s="11"/>
    </row>
    <row r="72" spans="1:12" ht="15" customHeight="1">
      <c r="A72" s="118" t="s">
        <v>176</v>
      </c>
      <c r="B72" s="12" t="s">
        <v>49</v>
      </c>
      <c r="C72" s="25">
        <v>18</v>
      </c>
      <c r="D72" s="48">
        <v>10</v>
      </c>
      <c r="E72" s="48">
        <v>18</v>
      </c>
      <c r="F72" s="48">
        <v>6</v>
      </c>
      <c r="G72" s="48">
        <v>7</v>
      </c>
      <c r="H72" s="150">
        <v>8</v>
      </c>
      <c r="I72" s="89"/>
      <c r="J72" s="139">
        <f>STDEVP(C72:H72)</f>
        <v>4.9805175991613115</v>
      </c>
      <c r="K72" s="7"/>
      <c r="L72" s="12"/>
    </row>
    <row r="73" spans="1:12" ht="15" customHeight="1">
      <c r="A73" s="118" t="s">
        <v>100</v>
      </c>
      <c r="B73" s="4" t="s">
        <v>153</v>
      </c>
      <c r="C73" s="100">
        <f aca="true" t="shared" si="10" ref="C73:H73">C72/C71</f>
        <v>0.04712041884816754</v>
      </c>
      <c r="D73" s="154">
        <f t="shared" si="10"/>
        <v>0.02564102564102564</v>
      </c>
      <c r="E73" s="154">
        <f t="shared" si="10"/>
        <v>0.04591836734693878</v>
      </c>
      <c r="F73" s="154">
        <f t="shared" si="10"/>
        <v>0.015544041450777202</v>
      </c>
      <c r="G73" s="154">
        <f t="shared" si="10"/>
        <v>0.017811704834605598</v>
      </c>
      <c r="H73" s="147">
        <f t="shared" si="10"/>
        <v>0.020356234096692113</v>
      </c>
      <c r="I73" s="101">
        <f>(C73+D73+E73+F73+G73+H73)/6</f>
        <v>0.028731965369701146</v>
      </c>
      <c r="J73" s="138"/>
      <c r="K73" s="7"/>
      <c r="L73" s="12"/>
    </row>
    <row r="74" spans="1:12" ht="15" customHeight="1">
      <c r="A74" s="78"/>
      <c r="B74" s="12" t="s">
        <v>50</v>
      </c>
      <c r="C74" s="25">
        <v>26</v>
      </c>
      <c r="D74" s="48">
        <v>19</v>
      </c>
      <c r="E74" s="48">
        <v>27</v>
      </c>
      <c r="F74" s="48">
        <v>14</v>
      </c>
      <c r="G74" s="48">
        <v>15</v>
      </c>
      <c r="H74" s="150">
        <v>17</v>
      </c>
      <c r="I74" s="89"/>
      <c r="J74" s="139">
        <f>STDEVP(C74:H74)</f>
        <v>5.08811250749125</v>
      </c>
      <c r="K74" s="7"/>
      <c r="L74" s="12"/>
    </row>
    <row r="75" spans="1:12" ht="15" customHeight="1">
      <c r="A75" s="78"/>
      <c r="B75" s="4" t="s">
        <v>154</v>
      </c>
      <c r="C75" s="100">
        <f aca="true" t="shared" si="11" ref="C75:H75">C74/C71</f>
        <v>0.06806282722513089</v>
      </c>
      <c r="D75" s="154">
        <f t="shared" si="11"/>
        <v>0.04871794871794872</v>
      </c>
      <c r="E75" s="154">
        <f t="shared" si="11"/>
        <v>0.06887755102040816</v>
      </c>
      <c r="F75" s="154">
        <f t="shared" si="11"/>
        <v>0.03626943005181347</v>
      </c>
      <c r="G75" s="154">
        <f t="shared" si="11"/>
        <v>0.03816793893129771</v>
      </c>
      <c r="H75" s="147">
        <f t="shared" si="11"/>
        <v>0.043256997455470736</v>
      </c>
      <c r="I75" s="101">
        <f>(C75+D75+E75+F75+G75+H75)/6</f>
        <v>0.050558782233678275</v>
      </c>
      <c r="J75" s="138"/>
      <c r="K75" s="7"/>
      <c r="L75" s="12"/>
    </row>
    <row r="76" spans="1:12" ht="16.5" customHeight="1">
      <c r="A76" s="78"/>
      <c r="B76" s="12" t="s">
        <v>39</v>
      </c>
      <c r="C76" s="25" t="s">
        <v>75</v>
      </c>
      <c r="D76" s="48" t="s">
        <v>75</v>
      </c>
      <c r="E76" s="48">
        <v>152</v>
      </c>
      <c r="F76" s="48">
        <v>155</v>
      </c>
      <c r="G76" s="48">
        <v>155</v>
      </c>
      <c r="H76" s="150">
        <v>159</v>
      </c>
      <c r="I76" s="89"/>
      <c r="J76" s="138"/>
      <c r="K76" s="7"/>
      <c r="L76" s="12"/>
    </row>
    <row r="77" spans="1:12" ht="16.5" customHeight="1">
      <c r="A77" s="78"/>
      <c r="B77" s="4" t="s">
        <v>155</v>
      </c>
      <c r="C77" s="114"/>
      <c r="D77" s="156"/>
      <c r="E77" s="156">
        <f>E76/E71</f>
        <v>0.3877551020408163</v>
      </c>
      <c r="F77" s="156">
        <f>F76/F71</f>
        <v>0.4015544041450777</v>
      </c>
      <c r="G77" s="156">
        <f>G76/G71</f>
        <v>0.3944020356234097</v>
      </c>
      <c r="H77" s="148">
        <f>H76/H71</f>
        <v>0.40458015267175573</v>
      </c>
      <c r="I77" s="101">
        <f>(E77+F77+G77+H77)/4</f>
        <v>0.3970729236202649</v>
      </c>
      <c r="J77" s="138"/>
      <c r="K77" s="7"/>
      <c r="L77" s="12"/>
    </row>
    <row r="78" spans="1:23" ht="15" customHeight="1">
      <c r="A78" s="119"/>
      <c r="B78" s="86" t="s">
        <v>71</v>
      </c>
      <c r="C78" s="166">
        <v>23.98</v>
      </c>
      <c r="D78" s="164">
        <v>26.5</v>
      </c>
      <c r="E78" s="164">
        <v>19.52</v>
      </c>
      <c r="F78" s="164">
        <v>21.4</v>
      </c>
      <c r="G78" s="164">
        <v>22.92</v>
      </c>
      <c r="H78" s="162">
        <v>28.12</v>
      </c>
      <c r="I78" s="90">
        <f>(C78+D78+E78+F78+G78+H78)/6</f>
        <v>23.74</v>
      </c>
      <c r="J78" s="139">
        <f>STDEVP(C78:H78)</f>
        <v>2.9102119052284405</v>
      </c>
      <c r="K78" s="7"/>
      <c r="L78" s="12"/>
      <c r="M78" s="8"/>
      <c r="N78" s="8"/>
      <c r="O78" s="8"/>
      <c r="P78" s="8"/>
      <c r="Q78" s="31"/>
      <c r="R78" s="8"/>
      <c r="S78" s="8"/>
      <c r="T78" s="8"/>
      <c r="U78" s="32"/>
      <c r="W78" s="30">
        <f>(H78-E78)/2</f>
        <v>4.300000000000001</v>
      </c>
    </row>
    <row r="79" spans="1:23" ht="15" customHeight="1">
      <c r="A79" s="78"/>
      <c r="B79" s="12" t="s">
        <v>26</v>
      </c>
      <c r="C79" s="372">
        <v>26</v>
      </c>
      <c r="D79" s="364">
        <v>29.32</v>
      </c>
      <c r="E79" s="364">
        <v>26.54</v>
      </c>
      <c r="F79" s="364">
        <v>26.35</v>
      </c>
      <c r="G79" s="364">
        <v>28.2</v>
      </c>
      <c r="H79" s="371">
        <v>30.06</v>
      </c>
      <c r="I79" s="90">
        <f>(C79+D79+E79+F79+G79+H79)/6</f>
        <v>27.745</v>
      </c>
      <c r="J79" s="139">
        <f>STDEVP(C79:H79)</f>
        <v>1.5540243455836331</v>
      </c>
      <c r="K79" s="7"/>
      <c r="L79" s="12"/>
      <c r="M79" s="8"/>
      <c r="N79" s="8"/>
      <c r="O79" s="8"/>
      <c r="P79" s="8"/>
      <c r="Q79" s="31"/>
      <c r="R79" s="8"/>
      <c r="S79" s="8"/>
      <c r="T79" s="8"/>
      <c r="U79" s="32"/>
      <c r="W79" s="30">
        <f>(H79-C79)/2</f>
        <v>2.0299999999999994</v>
      </c>
    </row>
    <row r="80" spans="1:12" ht="16.5" customHeight="1">
      <c r="A80" s="120"/>
      <c r="B80" s="106" t="s">
        <v>27</v>
      </c>
      <c r="C80" s="43" t="s">
        <v>6</v>
      </c>
      <c r="D80" s="49" t="s">
        <v>6</v>
      </c>
      <c r="E80" s="49" t="s">
        <v>40</v>
      </c>
      <c r="F80" s="49" t="s">
        <v>6</v>
      </c>
      <c r="G80" s="49" t="s">
        <v>40</v>
      </c>
      <c r="H80" s="168" t="s">
        <v>40</v>
      </c>
      <c r="I80" s="91"/>
      <c r="J80" s="15"/>
      <c r="K80" s="7"/>
      <c r="L80" s="12"/>
    </row>
    <row r="81" spans="1:12" ht="24.75" customHeight="1">
      <c r="A81" s="122" t="s">
        <v>74</v>
      </c>
      <c r="B81" s="86" t="s">
        <v>177</v>
      </c>
      <c r="C81" s="15">
        <v>36</v>
      </c>
      <c r="D81" s="18">
        <v>37</v>
      </c>
      <c r="E81" s="26">
        <v>20</v>
      </c>
      <c r="F81" s="26">
        <v>14</v>
      </c>
      <c r="G81" s="26">
        <v>22</v>
      </c>
      <c r="H81" s="96">
        <v>24</v>
      </c>
      <c r="I81" s="93"/>
      <c r="J81" s="138"/>
      <c r="K81" s="7"/>
      <c r="L81" s="12"/>
    </row>
    <row r="82" spans="1:12" ht="16.5" customHeight="1">
      <c r="A82" s="122"/>
      <c r="B82" s="12" t="s">
        <v>172</v>
      </c>
      <c r="C82" s="182">
        <v>21</v>
      </c>
      <c r="D82" s="29">
        <v>37</v>
      </c>
      <c r="E82" s="26">
        <v>11</v>
      </c>
      <c r="F82" s="26">
        <v>6</v>
      </c>
      <c r="G82" s="26">
        <v>5</v>
      </c>
      <c r="H82" s="96">
        <v>18</v>
      </c>
      <c r="I82" s="93"/>
      <c r="J82" s="138"/>
      <c r="K82" s="7"/>
      <c r="L82" s="12"/>
    </row>
    <row r="83" spans="1:12" ht="15" customHeight="1">
      <c r="A83" s="78"/>
      <c r="B83" s="12" t="s">
        <v>173</v>
      </c>
      <c r="C83" s="180">
        <f aca="true" t="shared" si="12" ref="C83:H83">(C81+C82)/2</f>
        <v>28.5</v>
      </c>
      <c r="D83" s="50">
        <f t="shared" si="12"/>
        <v>37</v>
      </c>
      <c r="E83" s="50">
        <f t="shared" si="12"/>
        <v>15.5</v>
      </c>
      <c r="F83" s="50">
        <f t="shared" si="12"/>
        <v>10</v>
      </c>
      <c r="G83" s="50">
        <f t="shared" si="12"/>
        <v>13.5</v>
      </c>
      <c r="H83" s="95">
        <f t="shared" si="12"/>
        <v>21</v>
      </c>
      <c r="I83" s="299">
        <f>SUM(C83:H83)/6</f>
        <v>20.916666666666668</v>
      </c>
      <c r="J83" s="139">
        <f>STDEVP(C83:H83)</f>
        <v>9.306882160828918</v>
      </c>
      <c r="K83" s="7"/>
      <c r="L83" s="12"/>
    </row>
    <row r="84" spans="1:12" ht="16.5" customHeight="1">
      <c r="A84" s="122"/>
      <c r="B84" s="12" t="s">
        <v>167</v>
      </c>
      <c r="C84" s="182">
        <v>50</v>
      </c>
      <c r="D84" s="29">
        <v>44</v>
      </c>
      <c r="E84" s="26">
        <v>64</v>
      </c>
      <c r="F84" s="26">
        <v>49</v>
      </c>
      <c r="G84" s="26">
        <v>48</v>
      </c>
      <c r="H84" s="96">
        <v>60</v>
      </c>
      <c r="I84" s="89"/>
      <c r="J84" s="138"/>
      <c r="K84" s="7"/>
      <c r="L84" s="12"/>
    </row>
    <row r="85" spans="1:12" ht="16.5" customHeight="1">
      <c r="A85" s="78"/>
      <c r="B85" s="12" t="s">
        <v>168</v>
      </c>
      <c r="C85" s="16">
        <v>76</v>
      </c>
      <c r="D85" s="17">
        <v>56</v>
      </c>
      <c r="E85" s="27">
        <v>83</v>
      </c>
      <c r="F85" s="27">
        <v>60</v>
      </c>
      <c r="G85" s="27">
        <v>68</v>
      </c>
      <c r="H85" s="97">
        <v>85</v>
      </c>
      <c r="I85" s="89"/>
      <c r="J85" s="138"/>
      <c r="K85" s="7"/>
      <c r="L85" s="12"/>
    </row>
    <row r="86" spans="1:12" ht="16.5" customHeight="1" thickBot="1">
      <c r="A86" s="121"/>
      <c r="B86" s="14" t="s">
        <v>175</v>
      </c>
      <c r="C86" s="183">
        <f aca="true" t="shared" si="13" ref="C86:H86">C84+C85</f>
        <v>126</v>
      </c>
      <c r="D86" s="124">
        <f t="shared" si="13"/>
        <v>100</v>
      </c>
      <c r="E86" s="124">
        <f t="shared" si="13"/>
        <v>147</v>
      </c>
      <c r="F86" s="124">
        <f t="shared" si="13"/>
        <v>109</v>
      </c>
      <c r="G86" s="124">
        <f t="shared" si="13"/>
        <v>116</v>
      </c>
      <c r="H86" s="125">
        <f t="shared" si="13"/>
        <v>145</v>
      </c>
      <c r="I86" s="300">
        <f>SUM(C86:H86)/6</f>
        <v>123.83333333333333</v>
      </c>
      <c r="J86" s="361">
        <f>STDEVP(C86:H86)</f>
        <v>17.506348054983434</v>
      </c>
      <c r="K86" s="13"/>
      <c r="L86" s="14"/>
    </row>
    <row r="87" ht="22.5" customHeight="1">
      <c r="A87" s="2" t="s">
        <v>18</v>
      </c>
    </row>
    <row r="88" spans="1:3" ht="15" customHeight="1">
      <c r="A88" s="2" t="s">
        <v>11</v>
      </c>
      <c r="C88" s="1" t="s">
        <v>136</v>
      </c>
    </row>
    <row r="89" spans="1:3" ht="15" customHeight="1">
      <c r="A89" s="2"/>
      <c r="C89" s="1"/>
    </row>
    <row r="90" spans="1:6" ht="11.25">
      <c r="A90" s="4" t="s">
        <v>0</v>
      </c>
      <c r="B90" s="4" t="s">
        <v>54</v>
      </c>
      <c r="D90" s="4" t="s">
        <v>56</v>
      </c>
      <c r="F90" s="4" t="s">
        <v>65</v>
      </c>
    </row>
    <row r="91" spans="1:6" ht="11.25">
      <c r="A91" s="10">
        <v>36686</v>
      </c>
      <c r="B91" s="4" t="s">
        <v>53</v>
      </c>
      <c r="D91" s="4" t="s">
        <v>55</v>
      </c>
      <c r="F91" s="4" t="s">
        <v>130</v>
      </c>
    </row>
    <row r="92" ht="11.25">
      <c r="A92" s="10"/>
    </row>
    <row r="93" spans="3:8" ht="11.25">
      <c r="C93" s="4" t="s">
        <v>42</v>
      </c>
      <c r="D93" s="4">
        <v>7.5</v>
      </c>
      <c r="G93" s="4" t="s">
        <v>43</v>
      </c>
      <c r="H93" s="4">
        <v>9.1</v>
      </c>
    </row>
    <row r="94" spans="1:23" ht="38.25" customHeight="1" thickBot="1">
      <c r="A94" s="5" t="s">
        <v>7</v>
      </c>
      <c r="B94" s="5"/>
      <c r="C94" s="5" t="s">
        <v>20</v>
      </c>
      <c r="D94" s="5" t="s">
        <v>21</v>
      </c>
      <c r="E94" s="5" t="s">
        <v>22</v>
      </c>
      <c r="F94" s="5" t="s">
        <v>23</v>
      </c>
      <c r="G94" s="5" t="s">
        <v>24</v>
      </c>
      <c r="H94" s="5" t="s">
        <v>25</v>
      </c>
      <c r="I94" s="6" t="s">
        <v>170</v>
      </c>
      <c r="J94" s="6" t="s">
        <v>161</v>
      </c>
      <c r="K94" s="35" t="s">
        <v>76</v>
      </c>
      <c r="L94" s="35"/>
      <c r="M94" s="33"/>
      <c r="N94" s="33"/>
      <c r="O94" s="33"/>
      <c r="P94" s="33"/>
      <c r="Q94" s="33"/>
      <c r="R94" s="33"/>
      <c r="T94" s="33"/>
      <c r="U94" s="34"/>
      <c r="V94" s="33"/>
      <c r="W94" s="33" t="s">
        <v>79</v>
      </c>
    </row>
    <row r="95" spans="1:12" ht="13.5" customHeight="1" thickTop="1">
      <c r="A95" s="117" t="s">
        <v>98</v>
      </c>
      <c r="B95" s="12" t="s">
        <v>52</v>
      </c>
      <c r="C95" s="24">
        <v>386</v>
      </c>
      <c r="D95" s="167">
        <v>388</v>
      </c>
      <c r="E95" s="167">
        <v>385</v>
      </c>
      <c r="F95" s="167">
        <v>382</v>
      </c>
      <c r="G95" s="167">
        <v>394</v>
      </c>
      <c r="H95" s="22">
        <v>387</v>
      </c>
      <c r="I95" s="88"/>
      <c r="J95" s="140"/>
      <c r="K95" s="22"/>
      <c r="L95" s="11"/>
    </row>
    <row r="96" spans="1:12" ht="15" customHeight="1">
      <c r="A96" s="118" t="s">
        <v>178</v>
      </c>
      <c r="B96" s="12" t="s">
        <v>49</v>
      </c>
      <c r="C96" s="25">
        <v>21</v>
      </c>
      <c r="D96" s="48">
        <v>19</v>
      </c>
      <c r="E96" s="48">
        <v>22</v>
      </c>
      <c r="F96" s="48">
        <v>19</v>
      </c>
      <c r="G96" s="48">
        <v>21</v>
      </c>
      <c r="H96" s="23">
        <v>24</v>
      </c>
      <c r="I96" s="89"/>
      <c r="J96" s="139">
        <f>STDEVP(C96:H96)</f>
        <v>1.7320508075688772</v>
      </c>
      <c r="K96" s="7"/>
      <c r="L96" s="12"/>
    </row>
    <row r="97" spans="1:12" ht="15" customHeight="1">
      <c r="A97" s="118"/>
      <c r="B97" s="4" t="s">
        <v>153</v>
      </c>
      <c r="C97" s="100">
        <f aca="true" t="shared" si="14" ref="C97:H97">C96/C95</f>
        <v>0.054404145077720206</v>
      </c>
      <c r="D97" s="154">
        <f t="shared" si="14"/>
        <v>0.04896907216494845</v>
      </c>
      <c r="E97" s="154">
        <f t="shared" si="14"/>
        <v>0.05714285714285714</v>
      </c>
      <c r="F97" s="154">
        <f t="shared" si="14"/>
        <v>0.049738219895287955</v>
      </c>
      <c r="G97" s="154">
        <f t="shared" si="14"/>
        <v>0.0532994923857868</v>
      </c>
      <c r="H97" s="147">
        <f t="shared" si="14"/>
        <v>0.06201550387596899</v>
      </c>
      <c r="I97" s="101">
        <f>(C97+D97+E97+F97+G97+H97)/6</f>
        <v>0.054261548423761595</v>
      </c>
      <c r="J97" s="138"/>
      <c r="K97" s="7"/>
      <c r="L97" s="12"/>
    </row>
    <row r="98" spans="1:12" ht="15" customHeight="1">
      <c r="A98" s="118"/>
      <c r="B98" s="12" t="s">
        <v>50</v>
      </c>
      <c r="C98" s="25">
        <v>33</v>
      </c>
      <c r="D98" s="48">
        <v>32</v>
      </c>
      <c r="E98" s="48">
        <v>41</v>
      </c>
      <c r="F98" s="48">
        <v>39</v>
      </c>
      <c r="G98" s="48">
        <v>40</v>
      </c>
      <c r="H98" s="23">
        <v>42</v>
      </c>
      <c r="I98" s="89"/>
      <c r="J98" s="139">
        <f>STDEVP(C98:H98)</f>
        <v>3.890872509976251</v>
      </c>
      <c r="K98" s="7"/>
      <c r="L98" s="12"/>
    </row>
    <row r="99" spans="1:12" ht="15" customHeight="1">
      <c r="A99" s="78"/>
      <c r="B99" s="4" t="s">
        <v>154</v>
      </c>
      <c r="C99" s="100">
        <f aca="true" t="shared" si="15" ref="C99:H99">C98/C95</f>
        <v>0.08549222797927461</v>
      </c>
      <c r="D99" s="154">
        <f t="shared" si="15"/>
        <v>0.08247422680412371</v>
      </c>
      <c r="E99" s="154">
        <f t="shared" si="15"/>
        <v>0.10649350649350649</v>
      </c>
      <c r="F99" s="154">
        <f t="shared" si="15"/>
        <v>0.10209424083769633</v>
      </c>
      <c r="G99" s="154">
        <f t="shared" si="15"/>
        <v>0.10152284263959391</v>
      </c>
      <c r="H99" s="147">
        <f t="shared" si="15"/>
        <v>0.10852713178294573</v>
      </c>
      <c r="I99" s="101">
        <f>(C99+D99+E99+F99+G99+H99)/6</f>
        <v>0.09776736275619012</v>
      </c>
      <c r="J99" s="138"/>
      <c r="K99" s="7"/>
      <c r="L99" s="12"/>
    </row>
    <row r="100" spans="1:12" ht="16.5" customHeight="1">
      <c r="A100" s="78"/>
      <c r="B100" s="12" t="s">
        <v>39</v>
      </c>
      <c r="C100" s="25">
        <v>84</v>
      </c>
      <c r="D100" s="48">
        <v>76</v>
      </c>
      <c r="E100" s="48">
        <v>82</v>
      </c>
      <c r="F100" s="48">
        <v>78</v>
      </c>
      <c r="G100" s="48">
        <v>76</v>
      </c>
      <c r="H100" s="23">
        <v>72</v>
      </c>
      <c r="I100" s="89"/>
      <c r="J100" s="139">
        <f>STDEVP(C100:H100)</f>
        <v>4</v>
      </c>
      <c r="K100" s="7"/>
      <c r="L100" s="12"/>
    </row>
    <row r="101" spans="1:12" ht="16.5" customHeight="1">
      <c r="A101" s="78"/>
      <c r="B101" s="4" t="s">
        <v>155</v>
      </c>
      <c r="C101" s="114">
        <f aca="true" t="shared" si="16" ref="C101:H101">C100/C95</f>
        <v>0.21761658031088082</v>
      </c>
      <c r="D101" s="156">
        <f t="shared" si="16"/>
        <v>0.1958762886597938</v>
      </c>
      <c r="E101" s="156">
        <f t="shared" si="16"/>
        <v>0.21298701298701297</v>
      </c>
      <c r="F101" s="156">
        <f t="shared" si="16"/>
        <v>0.20418848167539266</v>
      </c>
      <c r="G101" s="156">
        <f t="shared" si="16"/>
        <v>0.19289340101522842</v>
      </c>
      <c r="H101" s="148">
        <f t="shared" si="16"/>
        <v>0.18604651162790697</v>
      </c>
      <c r="I101" s="101">
        <f>(C101+D101+E101+F101+G101+H101)/6</f>
        <v>0.20160137937936926</v>
      </c>
      <c r="J101" s="138"/>
      <c r="K101" s="7"/>
      <c r="L101" s="12"/>
    </row>
    <row r="102" spans="1:23" ht="15" customHeight="1">
      <c r="A102" s="119"/>
      <c r="B102" s="86" t="s">
        <v>71</v>
      </c>
      <c r="C102" s="160">
        <v>4.1</v>
      </c>
      <c r="D102" s="164">
        <v>5.06</v>
      </c>
      <c r="E102" s="164">
        <v>2.68</v>
      </c>
      <c r="F102" s="164">
        <v>3.12</v>
      </c>
      <c r="G102" s="164">
        <v>5.3</v>
      </c>
      <c r="H102" s="162">
        <v>2.76</v>
      </c>
      <c r="I102" s="89">
        <f>(C102+D102+E102+F102+G102+H102)/6</f>
        <v>3.8366666666666673</v>
      </c>
      <c r="J102" s="139">
        <f>STDEVP(C102:H102)</f>
        <v>1.058137777208407</v>
      </c>
      <c r="K102" s="7"/>
      <c r="L102" s="12"/>
      <c r="M102" s="8"/>
      <c r="N102" s="8"/>
      <c r="O102" s="8"/>
      <c r="P102" s="8"/>
      <c r="Q102" s="31"/>
      <c r="R102" s="8"/>
      <c r="S102" s="8"/>
      <c r="T102" s="8"/>
      <c r="U102" s="32"/>
      <c r="W102" s="30">
        <f>(D102-H102)/2</f>
        <v>1.15</v>
      </c>
    </row>
    <row r="103" spans="1:23" ht="15" customHeight="1">
      <c r="A103" s="78"/>
      <c r="B103" s="12" t="s">
        <v>107</v>
      </c>
      <c r="C103" s="37">
        <v>8.6</v>
      </c>
      <c r="D103" s="364">
        <v>10.84</v>
      </c>
      <c r="E103" s="364">
        <v>8.88</v>
      </c>
      <c r="F103" s="364">
        <v>10.24</v>
      </c>
      <c r="G103" s="364">
        <v>9.24</v>
      </c>
      <c r="H103" s="365">
        <v>8.52</v>
      </c>
      <c r="I103" s="90">
        <f>(D103+E103+F103+G103+H103)/5</f>
        <v>9.544</v>
      </c>
      <c r="J103" s="139">
        <f>STDEVP(D103:H103)</f>
        <v>0.8655541577509779</v>
      </c>
      <c r="K103" s="7" t="s">
        <v>265</v>
      </c>
      <c r="L103" s="12"/>
      <c r="M103" s="8"/>
      <c r="N103" s="8"/>
      <c r="O103" s="8"/>
      <c r="P103" s="8"/>
      <c r="Q103" s="31"/>
      <c r="R103" s="8"/>
      <c r="S103" s="8"/>
      <c r="T103" s="8"/>
      <c r="U103" s="32"/>
      <c r="W103" s="30">
        <f>(D103-H103)/2</f>
        <v>1.1600000000000001</v>
      </c>
    </row>
    <row r="104" spans="1:12" ht="16.5" customHeight="1">
      <c r="A104" s="78"/>
      <c r="B104" s="12" t="s">
        <v>27</v>
      </c>
      <c r="C104" s="25" t="s">
        <v>62</v>
      </c>
      <c r="D104" s="48" t="s">
        <v>6</v>
      </c>
      <c r="E104" s="48" t="s">
        <v>40</v>
      </c>
      <c r="F104" s="48" t="s">
        <v>62</v>
      </c>
      <c r="G104" s="48" t="s">
        <v>40</v>
      </c>
      <c r="H104" s="23" t="s">
        <v>40</v>
      </c>
      <c r="I104" s="91"/>
      <c r="J104" s="138"/>
      <c r="K104" s="7" t="s">
        <v>264</v>
      </c>
      <c r="L104" s="12"/>
    </row>
    <row r="105" spans="1:12" ht="16.5" customHeight="1">
      <c r="A105" s="120"/>
      <c r="B105" s="106" t="s">
        <v>51</v>
      </c>
      <c r="C105" s="170">
        <v>9.58</v>
      </c>
      <c r="D105" s="171">
        <v>9.05</v>
      </c>
      <c r="E105" s="171"/>
      <c r="F105" s="171">
        <v>7.09</v>
      </c>
      <c r="G105" s="171">
        <v>7.05</v>
      </c>
      <c r="H105" s="172"/>
      <c r="I105" s="91"/>
      <c r="J105" s="138"/>
      <c r="K105" s="7"/>
      <c r="L105" s="12"/>
    </row>
    <row r="106" spans="1:12" ht="24.75" customHeight="1">
      <c r="A106" s="122" t="s">
        <v>108</v>
      </c>
      <c r="B106" s="86" t="s">
        <v>179</v>
      </c>
      <c r="C106" s="177"/>
      <c r="D106" s="20"/>
      <c r="E106" s="20"/>
      <c r="F106" s="20">
        <v>52</v>
      </c>
      <c r="G106" s="20">
        <v>35</v>
      </c>
      <c r="H106" s="169">
        <v>39</v>
      </c>
      <c r="I106" s="91"/>
      <c r="J106" s="138"/>
      <c r="K106" s="7"/>
      <c r="L106" s="12"/>
    </row>
    <row r="107" spans="1:12" ht="16.5" customHeight="1">
      <c r="A107" s="122"/>
      <c r="B107" s="12" t="s">
        <v>180</v>
      </c>
      <c r="C107" s="179"/>
      <c r="D107" s="48"/>
      <c r="E107" s="48"/>
      <c r="F107" s="48">
        <v>48</v>
      </c>
      <c r="G107" s="48">
        <v>30</v>
      </c>
      <c r="H107" s="94">
        <v>37</v>
      </c>
      <c r="I107" s="89"/>
      <c r="J107" s="138"/>
      <c r="K107" s="7"/>
      <c r="L107" s="12"/>
    </row>
    <row r="108" spans="1:12" ht="15" customHeight="1">
      <c r="A108" s="78"/>
      <c r="B108" s="12" t="s">
        <v>114</v>
      </c>
      <c r="C108" s="180"/>
      <c r="D108" s="50"/>
      <c r="E108" s="50"/>
      <c r="F108" s="50">
        <f>F106-F107</f>
        <v>4</v>
      </c>
      <c r="G108" s="50">
        <f>G106-G107</f>
        <v>5</v>
      </c>
      <c r="H108" s="57">
        <f>H106-H107</f>
        <v>2</v>
      </c>
      <c r="I108" s="299">
        <f>(F108+G108+H108)/3</f>
        <v>3.6666666666666665</v>
      </c>
      <c r="J108" s="139">
        <f>STDEVP(F108:H108)</f>
        <v>1.247219128924647</v>
      </c>
      <c r="K108" s="7"/>
      <c r="L108" s="12"/>
    </row>
    <row r="109" spans="1:12" ht="16.5" customHeight="1">
      <c r="A109" s="78"/>
      <c r="B109" s="12" t="s">
        <v>167</v>
      </c>
      <c r="C109" s="179"/>
      <c r="D109" s="48"/>
      <c r="E109" s="48"/>
      <c r="F109" s="48">
        <v>50</v>
      </c>
      <c r="G109" s="48">
        <v>65</v>
      </c>
      <c r="H109" s="94">
        <v>20</v>
      </c>
      <c r="I109" s="89"/>
      <c r="J109" s="138"/>
      <c r="K109" s="7"/>
      <c r="L109" s="12"/>
    </row>
    <row r="110" spans="1:12" ht="16.5" customHeight="1">
      <c r="A110" s="78"/>
      <c r="B110" s="12" t="s">
        <v>168</v>
      </c>
      <c r="C110" s="178"/>
      <c r="D110" s="51"/>
      <c r="E110" s="51"/>
      <c r="F110" s="51">
        <v>55</v>
      </c>
      <c r="G110" s="51">
        <v>60</v>
      </c>
      <c r="H110" s="98">
        <v>20</v>
      </c>
      <c r="I110" s="89"/>
      <c r="J110" s="138"/>
      <c r="K110" s="7"/>
      <c r="L110" s="12"/>
    </row>
    <row r="111" spans="1:12" ht="16.5" customHeight="1" thickBot="1">
      <c r="A111" s="121"/>
      <c r="B111" s="14" t="s">
        <v>169</v>
      </c>
      <c r="C111" s="181"/>
      <c r="D111" s="128"/>
      <c r="E111" s="128"/>
      <c r="F111" s="128">
        <f>F109+F110</f>
        <v>105</v>
      </c>
      <c r="G111" s="128">
        <f>G109+G110</f>
        <v>125</v>
      </c>
      <c r="H111" s="129">
        <f>H109+H110</f>
        <v>40</v>
      </c>
      <c r="I111" s="300">
        <f>(F111+G111+H111)/3</f>
        <v>90</v>
      </c>
      <c r="J111" s="361">
        <f>STDEVP(F111:H111)</f>
        <v>36.2859017617954</v>
      </c>
      <c r="K111" s="13"/>
      <c r="L111" s="14"/>
    </row>
    <row r="112" ht="16.5" customHeight="1">
      <c r="A112" s="2" t="s">
        <v>18</v>
      </c>
    </row>
    <row r="113" spans="1:3" ht="15" customHeight="1">
      <c r="A113" s="2" t="s">
        <v>11</v>
      </c>
      <c r="C113" s="1" t="s">
        <v>137</v>
      </c>
    </row>
    <row r="114" spans="1:3" ht="15" customHeight="1">
      <c r="A114" s="2"/>
      <c r="C114" s="1"/>
    </row>
    <row r="115" spans="1:6" ht="11.25">
      <c r="A115" s="4" t="s">
        <v>0</v>
      </c>
      <c r="B115" s="4" t="s">
        <v>54</v>
      </c>
      <c r="D115" s="4" t="s">
        <v>56</v>
      </c>
      <c r="F115" s="4" t="s">
        <v>65</v>
      </c>
    </row>
    <row r="116" spans="1:6" ht="11.25">
      <c r="A116" s="10">
        <v>36686</v>
      </c>
      <c r="B116" s="4" t="s">
        <v>53</v>
      </c>
      <c r="D116" s="4" t="s">
        <v>55</v>
      </c>
      <c r="F116" s="4" t="s">
        <v>130</v>
      </c>
    </row>
    <row r="117" spans="3:8" ht="11.25">
      <c r="C117" s="4" t="s">
        <v>42</v>
      </c>
      <c r="D117" s="4">
        <v>9.15</v>
      </c>
      <c r="G117" s="4" t="s">
        <v>43</v>
      </c>
      <c r="H117" s="8">
        <v>11.3</v>
      </c>
    </row>
    <row r="118" spans="1:12" ht="22.5" customHeight="1" thickBot="1">
      <c r="A118" s="5" t="s">
        <v>7</v>
      </c>
      <c r="B118" s="5"/>
      <c r="C118" s="5" t="s">
        <v>20</v>
      </c>
      <c r="D118" s="5" t="s">
        <v>21</v>
      </c>
      <c r="E118" s="5" t="s">
        <v>22</v>
      </c>
      <c r="F118" s="5" t="s">
        <v>23</v>
      </c>
      <c r="G118" s="5" t="s">
        <v>24</v>
      </c>
      <c r="H118" s="5" t="s">
        <v>25</v>
      </c>
      <c r="I118" s="6" t="s">
        <v>170</v>
      </c>
      <c r="J118" s="6" t="s">
        <v>161</v>
      </c>
      <c r="K118" s="35" t="s">
        <v>76</v>
      </c>
      <c r="L118" s="35"/>
    </row>
    <row r="119" spans="1:12" ht="15" customHeight="1" thickTop="1">
      <c r="A119" s="117" t="s">
        <v>60</v>
      </c>
      <c r="B119" s="7" t="s">
        <v>52</v>
      </c>
      <c r="C119" s="173">
        <v>648</v>
      </c>
      <c r="D119" s="176">
        <v>458</v>
      </c>
      <c r="E119" s="176">
        <v>442</v>
      </c>
      <c r="F119" s="176">
        <v>497</v>
      </c>
      <c r="G119" s="176">
        <v>494</v>
      </c>
      <c r="H119" s="174">
        <v>468</v>
      </c>
      <c r="I119" s="88"/>
      <c r="J119" s="140"/>
      <c r="K119" s="22" t="s">
        <v>159</v>
      </c>
      <c r="L119" s="11"/>
    </row>
    <row r="120" spans="1:12" ht="15" customHeight="1">
      <c r="A120" s="126" t="s">
        <v>38</v>
      </c>
      <c r="B120" s="4" t="s">
        <v>49</v>
      </c>
      <c r="C120" s="25">
        <v>90</v>
      </c>
      <c r="D120" s="48">
        <v>51</v>
      </c>
      <c r="E120" s="48">
        <v>73</v>
      </c>
      <c r="F120" s="48">
        <v>20</v>
      </c>
      <c r="G120" s="48">
        <v>25</v>
      </c>
      <c r="H120" s="150">
        <v>61</v>
      </c>
      <c r="I120" s="89"/>
      <c r="J120" s="139">
        <f>STDEVP(C120:H120)</f>
        <v>24.86407493196202</v>
      </c>
      <c r="K120" s="7" t="s">
        <v>160</v>
      </c>
      <c r="L120" s="12"/>
    </row>
    <row r="121" spans="1:12" ht="15" customHeight="1">
      <c r="A121" s="118" t="s">
        <v>181</v>
      </c>
      <c r="B121" s="4" t="s">
        <v>153</v>
      </c>
      <c r="C121" s="100">
        <f aca="true" t="shared" si="17" ref="C121:H121">C120/C119</f>
        <v>0.1388888888888889</v>
      </c>
      <c r="D121" s="154">
        <f t="shared" si="17"/>
        <v>0.11135371179039301</v>
      </c>
      <c r="E121" s="154">
        <f t="shared" si="17"/>
        <v>0.16515837104072398</v>
      </c>
      <c r="F121" s="154">
        <f t="shared" si="17"/>
        <v>0.04024144869215292</v>
      </c>
      <c r="G121" s="154">
        <f t="shared" si="17"/>
        <v>0.05060728744939271</v>
      </c>
      <c r="H121" s="147">
        <f t="shared" si="17"/>
        <v>0.13034188034188035</v>
      </c>
      <c r="I121" s="101">
        <f>(C121+D121+E121+F121+G121+H121)/6</f>
        <v>0.10609859803390531</v>
      </c>
      <c r="J121" s="138"/>
      <c r="K121" s="7" t="s">
        <v>40</v>
      </c>
      <c r="L121" s="12"/>
    </row>
    <row r="122" spans="1:21" ht="15" customHeight="1">
      <c r="A122" s="118"/>
      <c r="B122" s="4" t="s">
        <v>50</v>
      </c>
      <c r="C122" s="25">
        <v>140</v>
      </c>
      <c r="D122" s="48">
        <v>100</v>
      </c>
      <c r="E122" s="48">
        <v>112</v>
      </c>
      <c r="F122" s="48">
        <v>104</v>
      </c>
      <c r="G122" s="48">
        <v>59</v>
      </c>
      <c r="H122" s="150">
        <v>94</v>
      </c>
      <c r="I122" s="89"/>
      <c r="J122" s="139">
        <f>STDEVP(C122:H122)</f>
        <v>24.026027553467927</v>
      </c>
      <c r="K122" s="7" t="s">
        <v>266</v>
      </c>
      <c r="L122" s="12"/>
      <c r="M122" s="8">
        <f>(C125-I125)^2</f>
        <v>0.0007839999999999268</v>
      </c>
      <c r="N122" s="8">
        <f>(D125-I125)^2</f>
        <v>2.40870400000001</v>
      </c>
      <c r="O122" s="8">
        <f>(E125-I125)^2</f>
        <v>62.22054399999997</v>
      </c>
      <c r="P122" s="8">
        <f>(F125-I125)^2</f>
        <v>8.133904000000022</v>
      </c>
      <c r="Q122" s="31">
        <f>(G125-I125)^2</f>
        <v>11.102224000000005</v>
      </c>
      <c r="R122" s="8">
        <f>(H125-I125)^2</f>
        <v>0.023104000000000312</v>
      </c>
      <c r="S122" s="8"/>
      <c r="T122" s="8">
        <f>SUM(M122:R122)</f>
        <v>83.88926400000001</v>
      </c>
      <c r="U122" s="32">
        <f>SQRT(T122/(6-1))</f>
        <v>4.096077733637388</v>
      </c>
    </row>
    <row r="123" spans="1:12" ht="16.5" customHeight="1">
      <c r="A123" s="118"/>
      <c r="B123" s="4" t="s">
        <v>154</v>
      </c>
      <c r="C123" s="100">
        <f aca="true" t="shared" si="18" ref="C123:H123">C122/C119</f>
        <v>0.21604938271604937</v>
      </c>
      <c r="D123" s="154">
        <f t="shared" si="18"/>
        <v>0.2183406113537118</v>
      </c>
      <c r="E123" s="154">
        <f t="shared" si="18"/>
        <v>0.25339366515837103</v>
      </c>
      <c r="F123" s="154">
        <f t="shared" si="18"/>
        <v>0.20925553319919518</v>
      </c>
      <c r="G123" s="154">
        <f t="shared" si="18"/>
        <v>0.1194331983805668</v>
      </c>
      <c r="H123" s="147">
        <f t="shared" si="18"/>
        <v>0.20085470085470086</v>
      </c>
      <c r="I123" s="101">
        <f>(C123+D123+E123+F123+G123+H123)/6</f>
        <v>0.20288784861043252</v>
      </c>
      <c r="J123" s="138"/>
      <c r="K123" s="7" t="s">
        <v>267</v>
      </c>
      <c r="L123" s="12"/>
    </row>
    <row r="124" spans="1:21" ht="14.25" customHeight="1">
      <c r="A124" s="118"/>
      <c r="B124" s="4" t="s">
        <v>39</v>
      </c>
      <c r="C124" s="102" t="s">
        <v>91</v>
      </c>
      <c r="D124" s="51" t="s">
        <v>91</v>
      </c>
      <c r="E124" s="51" t="s">
        <v>91</v>
      </c>
      <c r="F124" s="51" t="s">
        <v>91</v>
      </c>
      <c r="G124" s="51" t="s">
        <v>91</v>
      </c>
      <c r="H124" s="175" t="s">
        <v>91</v>
      </c>
      <c r="I124" s="91"/>
      <c r="J124" s="15"/>
      <c r="K124" s="7"/>
      <c r="L124" s="12"/>
      <c r="M124" s="8" t="e">
        <f>(#REF!-#REF!)^2</f>
        <v>#REF!</v>
      </c>
      <c r="N124" s="8" t="e">
        <f>(#REF!-#REF!)^2</f>
        <v>#REF!</v>
      </c>
      <c r="O124" s="8" t="e">
        <f>(#REF!-#REF!)^2</f>
        <v>#REF!</v>
      </c>
      <c r="P124" s="8" t="e">
        <f>(#REF!-#REF!)^2</f>
        <v>#REF!</v>
      </c>
      <c r="Q124" s="31" t="e">
        <f>(#REF!-#REF!)^2</f>
        <v>#REF!</v>
      </c>
      <c r="R124" s="8" t="e">
        <f>(#REF!-#REF!)^2</f>
        <v>#REF!</v>
      </c>
      <c r="S124" s="8"/>
      <c r="T124" s="8" t="e">
        <f>SUM(M124:R124)</f>
        <v>#REF!</v>
      </c>
      <c r="U124" s="32" t="e">
        <f>SQRT(T124/(6-1))</f>
        <v>#REF!</v>
      </c>
    </row>
    <row r="125" spans="1:21" ht="15.75" customHeight="1">
      <c r="A125" s="127"/>
      <c r="B125" s="108" t="s">
        <v>71</v>
      </c>
      <c r="C125" s="166">
        <v>27.22</v>
      </c>
      <c r="D125" s="47">
        <v>28.8</v>
      </c>
      <c r="E125" s="47">
        <v>19.36</v>
      </c>
      <c r="F125" s="47">
        <v>30.1</v>
      </c>
      <c r="G125" s="47">
        <v>30.58</v>
      </c>
      <c r="H125" s="105">
        <v>27.4</v>
      </c>
      <c r="I125" s="89">
        <f>(D125+E125+F125+G125+H125)/5</f>
        <v>27.247999999999998</v>
      </c>
      <c r="J125" s="139">
        <f>STDEVP(D125:H125)</f>
        <v>4.096058593330928</v>
      </c>
      <c r="K125" s="7"/>
      <c r="L125" s="12"/>
      <c r="M125" s="8">
        <f>(C126-I126)^2</f>
        <v>0.0007839999999999268</v>
      </c>
      <c r="N125" s="8">
        <f>(D126-I126)^2</f>
        <v>2.40870400000001</v>
      </c>
      <c r="O125" s="8">
        <f>(E126-I126)^2</f>
        <v>62.22054399999997</v>
      </c>
      <c r="P125" s="8">
        <f>(F126-I126)^2</f>
        <v>8.133904000000022</v>
      </c>
      <c r="Q125" s="31">
        <f>(G126-I126)^2</f>
        <v>11.102224000000005</v>
      </c>
      <c r="R125" s="8">
        <f>(H126-I126)^2</f>
        <v>0.023104000000000312</v>
      </c>
      <c r="S125" s="8"/>
      <c r="T125" s="8">
        <f>SUM(M125:R125)</f>
        <v>83.88926400000001</v>
      </c>
      <c r="U125" s="32">
        <f>SQRT(T125/(6-1))</f>
        <v>4.096077733637388</v>
      </c>
    </row>
    <row r="126" spans="1:12" ht="16.5" customHeight="1">
      <c r="A126" s="78"/>
      <c r="B126" s="7" t="s">
        <v>107</v>
      </c>
      <c r="C126" s="296">
        <v>27.22</v>
      </c>
      <c r="D126" s="252">
        <v>28.8</v>
      </c>
      <c r="E126" s="374">
        <v>19.36</v>
      </c>
      <c r="F126" s="252">
        <v>30.1</v>
      </c>
      <c r="G126" s="252">
        <v>30.58</v>
      </c>
      <c r="H126" s="373">
        <v>27.4</v>
      </c>
      <c r="I126" s="90">
        <f>(D126+E126+F126+G126+H126)/5</f>
        <v>27.247999999999998</v>
      </c>
      <c r="J126" s="139">
        <f>STDEVP(D126:H126)</f>
        <v>4.096058593330928</v>
      </c>
      <c r="K126" s="7"/>
      <c r="L126" s="12"/>
    </row>
    <row r="127" spans="1:12" ht="17.25" customHeight="1">
      <c r="A127" s="120"/>
      <c r="B127" s="9" t="s">
        <v>27</v>
      </c>
      <c r="C127" s="43" t="s">
        <v>63</v>
      </c>
      <c r="D127" s="49" t="s">
        <v>6</v>
      </c>
      <c r="E127" s="49" t="s">
        <v>6</v>
      </c>
      <c r="F127" s="49" t="s">
        <v>62</v>
      </c>
      <c r="G127" s="49" t="s">
        <v>62</v>
      </c>
      <c r="H127" s="168" t="s">
        <v>6</v>
      </c>
      <c r="I127" s="91"/>
      <c r="J127" s="15"/>
      <c r="K127" s="7"/>
      <c r="L127" s="12"/>
    </row>
    <row r="128" spans="1:12" ht="23.25" customHeight="1">
      <c r="A128" s="116" t="s">
        <v>108</v>
      </c>
      <c r="B128" s="86" t="s">
        <v>165</v>
      </c>
      <c r="C128" s="177"/>
      <c r="D128" s="20"/>
      <c r="E128" s="20"/>
      <c r="F128" s="20"/>
      <c r="G128" s="20">
        <v>52</v>
      </c>
      <c r="H128" s="134">
        <v>50</v>
      </c>
      <c r="I128" s="87"/>
      <c r="J128" s="15"/>
      <c r="K128" s="7"/>
      <c r="L128" s="12"/>
    </row>
    <row r="129" spans="1:12" ht="15" customHeight="1">
      <c r="A129" s="78"/>
      <c r="B129" s="12" t="s">
        <v>182</v>
      </c>
      <c r="C129" s="15"/>
      <c r="D129" s="18"/>
      <c r="E129" s="18"/>
      <c r="F129" s="18"/>
      <c r="G129" s="18"/>
      <c r="H129" s="133">
        <v>50</v>
      </c>
      <c r="I129" s="87"/>
      <c r="J129" s="15"/>
      <c r="K129" s="7"/>
      <c r="L129" s="12"/>
    </row>
    <row r="130" spans="1:12" ht="16.5" customHeight="1">
      <c r="A130" s="78"/>
      <c r="B130" s="12" t="s">
        <v>183</v>
      </c>
      <c r="C130" s="15"/>
      <c r="D130" s="18"/>
      <c r="E130" s="18"/>
      <c r="F130" s="18"/>
      <c r="G130" s="18"/>
      <c r="H130" s="134" t="s">
        <v>67</v>
      </c>
      <c r="I130" s="87"/>
      <c r="J130" s="15"/>
      <c r="K130" s="7"/>
      <c r="L130" s="12"/>
    </row>
    <row r="131" spans="1:12" ht="15.75" customHeight="1">
      <c r="A131" s="78"/>
      <c r="B131" s="12" t="s">
        <v>184</v>
      </c>
      <c r="C131" s="178"/>
      <c r="D131" s="51"/>
      <c r="E131" s="51"/>
      <c r="F131" s="51"/>
      <c r="G131" s="51"/>
      <c r="H131" s="133">
        <v>45</v>
      </c>
      <c r="I131" s="87"/>
      <c r="J131" s="15"/>
      <c r="K131" s="7"/>
      <c r="L131" s="12"/>
    </row>
    <row r="132" spans="1:12" ht="15.75" customHeight="1">
      <c r="A132" s="78"/>
      <c r="B132" s="12" t="s">
        <v>183</v>
      </c>
      <c r="C132" s="177"/>
      <c r="D132" s="20"/>
      <c r="E132" s="20"/>
      <c r="F132" s="20"/>
      <c r="G132" s="20"/>
      <c r="H132" s="134" t="s">
        <v>68</v>
      </c>
      <c r="I132" s="87"/>
      <c r="J132" s="15"/>
      <c r="K132" s="7"/>
      <c r="L132" s="12"/>
    </row>
    <row r="133" spans="1:12" ht="15" customHeight="1">
      <c r="A133" s="78"/>
      <c r="B133" s="12" t="s">
        <v>185</v>
      </c>
      <c r="C133" s="179">
        <v>22</v>
      </c>
      <c r="D133" s="48">
        <v>30</v>
      </c>
      <c r="E133" s="48">
        <v>19</v>
      </c>
      <c r="F133" s="48">
        <v>17</v>
      </c>
      <c r="G133" s="48">
        <v>20</v>
      </c>
      <c r="H133" s="135">
        <v>17</v>
      </c>
      <c r="I133" s="87"/>
      <c r="J133" s="15"/>
      <c r="K133" s="7"/>
      <c r="L133" s="12"/>
    </row>
    <row r="134" spans="1:12" ht="16.5" customHeight="1">
      <c r="A134" s="78"/>
      <c r="B134" s="12" t="s">
        <v>186</v>
      </c>
      <c r="C134" s="15">
        <v>25</v>
      </c>
      <c r="D134" s="18">
        <v>24</v>
      </c>
      <c r="E134" s="18">
        <v>22</v>
      </c>
      <c r="F134" s="18">
        <v>17</v>
      </c>
      <c r="G134" s="18">
        <v>20</v>
      </c>
      <c r="H134" s="133">
        <v>17</v>
      </c>
      <c r="I134" s="87"/>
      <c r="J134" s="15"/>
      <c r="K134" s="7"/>
      <c r="L134" s="12"/>
    </row>
    <row r="135" spans="1:12" ht="16.5" customHeight="1">
      <c r="A135" s="78"/>
      <c r="B135" s="12" t="s">
        <v>173</v>
      </c>
      <c r="C135" s="180">
        <f aca="true" t="shared" si="19" ref="C135:H135">(C133+C134)/2</f>
        <v>23.5</v>
      </c>
      <c r="D135" s="50">
        <f t="shared" si="19"/>
        <v>27</v>
      </c>
      <c r="E135" s="50">
        <f t="shared" si="19"/>
        <v>20.5</v>
      </c>
      <c r="F135" s="50">
        <f t="shared" si="19"/>
        <v>17</v>
      </c>
      <c r="G135" s="50">
        <f t="shared" si="19"/>
        <v>20</v>
      </c>
      <c r="H135" s="95">
        <f t="shared" si="19"/>
        <v>17</v>
      </c>
      <c r="I135" s="299">
        <f>SUM(C135:H135)/6</f>
        <v>20.833333333333332</v>
      </c>
      <c r="J135" s="139">
        <f>STDEVP(C135:H135)</f>
        <v>3.5433819375782165</v>
      </c>
      <c r="K135" s="7"/>
      <c r="L135" s="12"/>
    </row>
    <row r="136" spans="1:12" ht="17.25" customHeight="1">
      <c r="A136" s="78"/>
      <c r="B136" s="12" t="s">
        <v>167</v>
      </c>
      <c r="C136" s="15">
        <v>145</v>
      </c>
      <c r="D136" s="18">
        <v>150</v>
      </c>
      <c r="E136" s="18">
        <v>153</v>
      </c>
      <c r="F136" s="18">
        <v>150</v>
      </c>
      <c r="G136" s="18">
        <v>160</v>
      </c>
      <c r="H136" s="133">
        <v>145</v>
      </c>
      <c r="I136" s="79"/>
      <c r="J136" s="138"/>
      <c r="K136" s="7"/>
      <c r="L136" s="12"/>
    </row>
    <row r="137" spans="1:12" ht="15" customHeight="1">
      <c r="A137" s="78"/>
      <c r="B137" s="12" t="s">
        <v>168</v>
      </c>
      <c r="C137" s="16">
        <v>150</v>
      </c>
      <c r="D137" s="17">
        <v>150</v>
      </c>
      <c r="E137" s="17">
        <v>145</v>
      </c>
      <c r="F137" s="17">
        <v>163</v>
      </c>
      <c r="G137" s="17">
        <v>152</v>
      </c>
      <c r="H137" s="136">
        <v>125</v>
      </c>
      <c r="I137" s="79"/>
      <c r="J137" s="138"/>
      <c r="K137" s="7"/>
      <c r="L137" s="12"/>
    </row>
    <row r="138" spans="1:12" ht="18" customHeight="1" thickBot="1">
      <c r="A138" s="121"/>
      <c r="B138" s="14" t="s">
        <v>169</v>
      </c>
      <c r="C138" s="181">
        <f aca="true" t="shared" si="20" ref="C138:H138">C136+C137</f>
        <v>295</v>
      </c>
      <c r="D138" s="128">
        <f t="shared" si="20"/>
        <v>300</v>
      </c>
      <c r="E138" s="128">
        <f t="shared" si="20"/>
        <v>298</v>
      </c>
      <c r="F138" s="128">
        <f t="shared" si="20"/>
        <v>313</v>
      </c>
      <c r="G138" s="128">
        <f t="shared" si="20"/>
        <v>312</v>
      </c>
      <c r="H138" s="129">
        <f t="shared" si="20"/>
        <v>270</v>
      </c>
      <c r="I138" s="300">
        <f>SUM(C138:H138)/6</f>
        <v>298</v>
      </c>
      <c r="J138" s="361">
        <f>STDEVP(C138:H138)</f>
        <v>14.247806848775006</v>
      </c>
      <c r="K138" s="13"/>
      <c r="L138" s="14"/>
    </row>
    <row r="141" ht="16.5" customHeight="1">
      <c r="A141" s="2" t="s">
        <v>18</v>
      </c>
    </row>
    <row r="142" spans="1:3" ht="15" customHeight="1">
      <c r="A142" s="2" t="s">
        <v>11</v>
      </c>
      <c r="C142" s="1" t="s">
        <v>192</v>
      </c>
    </row>
    <row r="143" spans="1:3" ht="15" customHeight="1">
      <c r="A143" s="2"/>
      <c r="C143" s="1"/>
    </row>
    <row r="144" spans="1:6" ht="11.25">
      <c r="A144" s="4" t="s">
        <v>0</v>
      </c>
      <c r="B144" s="4" t="s">
        <v>54</v>
      </c>
      <c r="D144" s="4" t="s">
        <v>56</v>
      </c>
      <c r="F144" s="4" t="s">
        <v>65</v>
      </c>
    </row>
    <row r="145" spans="1:6" ht="11.25">
      <c r="A145" s="10">
        <v>36790</v>
      </c>
      <c r="B145" s="4" t="s">
        <v>191</v>
      </c>
      <c r="D145" s="4" t="s">
        <v>55</v>
      </c>
      <c r="F145" s="4" t="s">
        <v>190</v>
      </c>
    </row>
    <row r="146" spans="3:8" ht="11.25">
      <c r="C146" s="4" t="s">
        <v>42</v>
      </c>
      <c r="G146" s="4" t="s">
        <v>43</v>
      </c>
      <c r="H146" s="8"/>
    </row>
    <row r="147" spans="1:12" ht="22.5" customHeight="1" thickBot="1">
      <c r="A147" s="5" t="s">
        <v>7</v>
      </c>
      <c r="B147" s="5"/>
      <c r="C147" s="5" t="s">
        <v>20</v>
      </c>
      <c r="D147" s="5" t="s">
        <v>21</v>
      </c>
      <c r="E147" s="5" t="s">
        <v>22</v>
      </c>
      <c r="F147" s="5" t="s">
        <v>23</v>
      </c>
      <c r="G147" s="5" t="s">
        <v>24</v>
      </c>
      <c r="H147" s="5" t="s">
        <v>25</v>
      </c>
      <c r="I147" s="6" t="s">
        <v>170</v>
      </c>
      <c r="J147" s="6" t="s">
        <v>161</v>
      </c>
      <c r="K147" s="35" t="s">
        <v>76</v>
      </c>
      <c r="L147" s="35"/>
    </row>
    <row r="148" spans="1:12" ht="15" customHeight="1" thickTop="1">
      <c r="A148" s="117" t="s">
        <v>99</v>
      </c>
      <c r="B148" s="7" t="s">
        <v>52</v>
      </c>
      <c r="C148" s="173">
        <v>415</v>
      </c>
      <c r="D148" s="176">
        <v>195</v>
      </c>
      <c r="E148" s="176">
        <v>219</v>
      </c>
      <c r="F148" s="176">
        <v>225</v>
      </c>
      <c r="G148" s="176">
        <v>230</v>
      </c>
      <c r="H148" s="174">
        <v>210</v>
      </c>
      <c r="I148" s="88"/>
      <c r="J148" s="11"/>
      <c r="K148" s="22"/>
      <c r="L148" s="22"/>
    </row>
    <row r="149" spans="1:12" ht="15" customHeight="1">
      <c r="A149" s="126" t="s">
        <v>95</v>
      </c>
      <c r="B149" s="4" t="s">
        <v>49</v>
      </c>
      <c r="C149" s="25">
        <v>48</v>
      </c>
      <c r="D149" s="48">
        <v>55</v>
      </c>
      <c r="E149" s="48">
        <v>51</v>
      </c>
      <c r="F149" s="48">
        <v>56</v>
      </c>
      <c r="G149" s="48">
        <v>54</v>
      </c>
      <c r="H149" s="150">
        <v>50</v>
      </c>
      <c r="I149" s="89"/>
      <c r="J149" s="130"/>
      <c r="K149" s="7"/>
      <c r="L149" s="7"/>
    </row>
    <row r="150" spans="1:12" ht="15" customHeight="1">
      <c r="A150" s="118" t="s">
        <v>189</v>
      </c>
      <c r="B150" s="4" t="s">
        <v>153</v>
      </c>
      <c r="C150" s="100">
        <f aca="true" t="shared" si="21" ref="C150:H150">C149/C148</f>
        <v>0.11566265060240964</v>
      </c>
      <c r="D150" s="154">
        <f t="shared" si="21"/>
        <v>0.28205128205128205</v>
      </c>
      <c r="E150" s="154">
        <f t="shared" si="21"/>
        <v>0.2328767123287671</v>
      </c>
      <c r="F150" s="154">
        <f t="shared" si="21"/>
        <v>0.24888888888888888</v>
      </c>
      <c r="G150" s="154">
        <f t="shared" si="21"/>
        <v>0.23478260869565218</v>
      </c>
      <c r="H150" s="147">
        <f t="shared" si="21"/>
        <v>0.23809523809523808</v>
      </c>
      <c r="I150" s="101">
        <f>(C150+D150+E150+F150+G150+H150)/6</f>
        <v>0.22539289677703966</v>
      </c>
      <c r="J150" s="130"/>
      <c r="K150" s="7"/>
      <c r="L150" s="7"/>
    </row>
    <row r="151" spans="1:21" ht="15" customHeight="1">
      <c r="A151" s="118"/>
      <c r="B151" s="4" t="s">
        <v>50</v>
      </c>
      <c r="C151" s="25">
        <v>85</v>
      </c>
      <c r="D151" s="48">
        <v>90</v>
      </c>
      <c r="E151" s="48">
        <v>86</v>
      </c>
      <c r="F151" s="48">
        <v>97</v>
      </c>
      <c r="G151" s="48">
        <v>90</v>
      </c>
      <c r="H151" s="150">
        <v>87</v>
      </c>
      <c r="I151" s="89"/>
      <c r="J151" s="130"/>
      <c r="K151" s="7"/>
      <c r="L151" s="7"/>
      <c r="M151" s="8">
        <f>(C155-I155)^2</f>
        <v>21.669025000000012</v>
      </c>
      <c r="N151" s="8">
        <f>(D155-I155)^2</f>
        <v>29.214025000000014</v>
      </c>
      <c r="O151" s="8">
        <f>(E155-I155)^2</f>
        <v>9.765625</v>
      </c>
      <c r="P151" s="8">
        <f>(F155-I155)^2</f>
        <v>31.640625</v>
      </c>
      <c r="Q151" s="31">
        <f>(G155-I155)^2</f>
        <v>83.265625</v>
      </c>
      <c r="R151" s="8">
        <f>(H155-I155)^2</f>
        <v>61.07422499999996</v>
      </c>
      <c r="S151" s="8"/>
      <c r="T151" s="8">
        <f>SUM(M151:R151)</f>
        <v>236.62914999999998</v>
      </c>
      <c r="U151" s="32">
        <f>SQRT(T151/(6-1))</f>
        <v>6.879377152039274</v>
      </c>
    </row>
    <row r="152" spans="1:12" ht="16.5" customHeight="1">
      <c r="A152" s="118"/>
      <c r="B152" s="4" t="s">
        <v>154</v>
      </c>
      <c r="C152" s="100">
        <f aca="true" t="shared" si="22" ref="C152:H152">C151/C148</f>
        <v>0.20481927710843373</v>
      </c>
      <c r="D152" s="154">
        <f t="shared" si="22"/>
        <v>0.46153846153846156</v>
      </c>
      <c r="E152" s="154">
        <f t="shared" si="22"/>
        <v>0.3926940639269406</v>
      </c>
      <c r="F152" s="154">
        <f t="shared" si="22"/>
        <v>0.4311111111111111</v>
      </c>
      <c r="G152" s="154">
        <f t="shared" si="22"/>
        <v>0.391304347826087</v>
      </c>
      <c r="H152" s="147">
        <f t="shared" si="22"/>
        <v>0.4142857142857143</v>
      </c>
      <c r="I152" s="101">
        <f>(C152+D152+E152+F152+G152+H152)/6</f>
        <v>0.38262549596612466</v>
      </c>
      <c r="J152" s="130"/>
      <c r="K152" s="7"/>
      <c r="L152" s="7"/>
    </row>
    <row r="153" spans="1:21" ht="14.25" customHeight="1">
      <c r="A153" s="118"/>
      <c r="B153" s="4" t="s">
        <v>39</v>
      </c>
      <c r="C153" s="102" t="s">
        <v>123</v>
      </c>
      <c r="D153" s="51">
        <v>305</v>
      </c>
      <c r="E153" s="51">
        <v>293</v>
      </c>
      <c r="F153" s="51">
        <v>310</v>
      </c>
      <c r="G153" s="51"/>
      <c r="H153" s="175">
        <v>320</v>
      </c>
      <c r="I153" s="91"/>
      <c r="J153" s="12"/>
      <c r="K153" s="7"/>
      <c r="L153" s="7"/>
      <c r="M153" s="8" t="e">
        <f>(#REF!-#REF!)^2</f>
        <v>#REF!</v>
      </c>
      <c r="N153" s="8" t="e">
        <f>(#REF!-#REF!)^2</f>
        <v>#REF!</v>
      </c>
      <c r="O153" s="8" t="e">
        <f>(#REF!-#REF!)^2</f>
        <v>#REF!</v>
      </c>
      <c r="P153" s="8" t="e">
        <f>(#REF!-#REF!)^2</f>
        <v>#REF!</v>
      </c>
      <c r="Q153" s="31" t="e">
        <f>(#REF!-#REF!)^2</f>
        <v>#REF!</v>
      </c>
      <c r="R153" s="8" t="e">
        <f>(#REF!-#REF!)^2</f>
        <v>#REF!</v>
      </c>
      <c r="S153" s="8"/>
      <c r="T153" s="8" t="e">
        <f>SUM(M153:R153)</f>
        <v>#REF!</v>
      </c>
      <c r="U153" s="32" t="e">
        <f>SQRT(T153/(6-1))</f>
        <v>#REF!</v>
      </c>
    </row>
    <row r="154" spans="1:12" ht="16.5" customHeight="1">
      <c r="A154" s="118"/>
      <c r="B154" s="4" t="s">
        <v>154</v>
      </c>
      <c r="C154" s="100"/>
      <c r="D154" s="154">
        <f>D153/D148</f>
        <v>1.564102564102564</v>
      </c>
      <c r="E154" s="154">
        <f>E153/E148</f>
        <v>1.3378995433789955</v>
      </c>
      <c r="F154" s="154">
        <f>F153/F148</f>
        <v>1.3777777777777778</v>
      </c>
      <c r="G154" s="154">
        <f>G153/G148</f>
        <v>0</v>
      </c>
      <c r="H154" s="154">
        <f>H153/H148</f>
        <v>1.5238095238095237</v>
      </c>
      <c r="I154" s="101">
        <f>(C154+D154+E154+F154+G154+H154)/6</f>
        <v>0.9672649015114768</v>
      </c>
      <c r="J154" s="130"/>
      <c r="K154" s="7"/>
      <c r="L154" s="7"/>
    </row>
    <row r="155" spans="1:21" ht="15.75" customHeight="1">
      <c r="A155" s="127"/>
      <c r="B155" s="108" t="s">
        <v>71</v>
      </c>
      <c r="C155" s="166">
        <v>36.28</v>
      </c>
      <c r="D155" s="47">
        <v>37.03</v>
      </c>
      <c r="E155" s="47">
        <v>28.5</v>
      </c>
      <c r="F155" s="47">
        <v>26</v>
      </c>
      <c r="G155" s="47">
        <v>22.5</v>
      </c>
      <c r="H155" s="105">
        <v>39.44</v>
      </c>
      <c r="I155" s="89">
        <f>(C155+D155+E155+F155+G155+H155)/6</f>
        <v>31.625</v>
      </c>
      <c r="J155" s="131">
        <f>STDEVP(C155:H155)</f>
        <v>6.279983412929271</v>
      </c>
      <c r="K155" s="7"/>
      <c r="L155" s="7"/>
      <c r="M155" s="8">
        <f>(C156-I156)^2</f>
        <v>0.1944810000000022</v>
      </c>
      <c r="N155" s="8">
        <f>(D156-I156)^2</f>
        <v>0.09302499999999983</v>
      </c>
      <c r="O155" s="8">
        <f>(E156-I156)^2</f>
        <v>5.387041000000023</v>
      </c>
      <c r="P155" s="8">
        <f>(F156-I156)^2</f>
        <v>0.06708099999999649</v>
      </c>
      <c r="Q155" s="31">
        <f>(G156-I156)^2</f>
        <v>0.2714410000000008</v>
      </c>
      <c r="R155" s="8">
        <f>(H156-I156)^2</f>
        <v>7.392960999999968</v>
      </c>
      <c r="S155" s="8"/>
      <c r="T155" s="8">
        <f>SUM(M155:R155)</f>
        <v>13.40602999999999</v>
      </c>
      <c r="U155" s="32">
        <f>SQRT(T155/(6-1))</f>
        <v>1.6374388538201963</v>
      </c>
    </row>
    <row r="156" spans="1:12" ht="16.5" customHeight="1">
      <c r="A156" s="78"/>
      <c r="B156" s="7" t="s">
        <v>107</v>
      </c>
      <c r="C156" s="296">
        <v>36.28</v>
      </c>
      <c r="D156" s="252">
        <v>37.026</v>
      </c>
      <c r="E156" s="374">
        <v>34.4</v>
      </c>
      <c r="F156" s="252">
        <v>36.98</v>
      </c>
      <c r="G156" s="252">
        <v>36.2</v>
      </c>
      <c r="H156" s="373">
        <v>39.44</v>
      </c>
      <c r="I156" s="90">
        <f>(C156+D156+E156+F156+G156+H156)/6</f>
        <v>36.721000000000004</v>
      </c>
      <c r="J156" s="131">
        <f>STDEVP(C156:H156)</f>
        <v>1.494770327954583</v>
      </c>
      <c r="K156" s="7"/>
      <c r="L156" s="7"/>
    </row>
    <row r="157" spans="1:12" ht="17.25" customHeight="1" thickBot="1">
      <c r="A157" s="280"/>
      <c r="B157" s="281" t="s">
        <v>27</v>
      </c>
      <c r="C157" s="282" t="s">
        <v>6</v>
      </c>
      <c r="D157" s="283" t="s">
        <v>6</v>
      </c>
      <c r="E157" s="283" t="s">
        <v>6</v>
      </c>
      <c r="F157" s="283" t="s">
        <v>6</v>
      </c>
      <c r="G157" s="283" t="s">
        <v>6</v>
      </c>
      <c r="H157" s="284" t="s">
        <v>6</v>
      </c>
      <c r="I157" s="285"/>
      <c r="J157" s="286"/>
      <c r="K157" s="7"/>
      <c r="L157" s="7"/>
    </row>
    <row r="158" spans="1:12" ht="17.25" customHeight="1">
      <c r="A158" s="7"/>
      <c r="B158" s="7"/>
      <c r="C158" s="7"/>
      <c r="D158" s="7"/>
      <c r="E158" s="7"/>
      <c r="F158" s="7"/>
      <c r="G158" s="7"/>
      <c r="H158" s="7"/>
      <c r="I158" s="87"/>
      <c r="J158" s="7"/>
      <c r="K158" s="7"/>
      <c r="L158" s="7"/>
    </row>
    <row r="159" spans="1:12" ht="16.5" customHeight="1">
      <c r="A159" s="2" t="s">
        <v>18</v>
      </c>
      <c r="K159" s="7"/>
      <c r="L159" s="7"/>
    </row>
    <row r="160" spans="1:12" ht="15" customHeight="1">
      <c r="A160" s="2" t="s">
        <v>11</v>
      </c>
      <c r="C160" s="1" t="s">
        <v>192</v>
      </c>
      <c r="K160" s="7"/>
      <c r="L160" s="7"/>
    </row>
    <row r="161" spans="1:12" ht="17.25" customHeight="1" thickBot="1">
      <c r="A161" s="78"/>
      <c r="B161" s="7"/>
      <c r="C161" s="281"/>
      <c r="D161" s="281"/>
      <c r="E161" s="281"/>
      <c r="F161" s="281"/>
      <c r="G161" s="281"/>
      <c r="H161" s="281"/>
      <c r="I161" s="288"/>
      <c r="J161" s="281"/>
      <c r="K161" s="7"/>
      <c r="L161" s="7"/>
    </row>
    <row r="162" spans="1:12" ht="23.25" customHeight="1">
      <c r="A162" s="287" t="s">
        <v>108</v>
      </c>
      <c r="B162" s="270" t="s">
        <v>196</v>
      </c>
      <c r="C162" s="271">
        <v>108</v>
      </c>
      <c r="D162" s="272">
        <v>90</v>
      </c>
      <c r="E162" s="272">
        <v>90</v>
      </c>
      <c r="F162" s="272">
        <v>85</v>
      </c>
      <c r="G162" s="272">
        <v>90</v>
      </c>
      <c r="H162" s="273">
        <v>80</v>
      </c>
      <c r="I162" s="274"/>
      <c r="J162" s="270"/>
      <c r="K162" s="7"/>
      <c r="L162" s="7"/>
    </row>
    <row r="163" spans="1:12" ht="18" customHeight="1">
      <c r="A163" s="116"/>
      <c r="B163" s="12" t="s">
        <v>223</v>
      </c>
      <c r="C163" s="15">
        <v>95</v>
      </c>
      <c r="D163" s="18">
        <v>80</v>
      </c>
      <c r="E163" s="18">
        <v>87</v>
      </c>
      <c r="F163" s="18">
        <v>90</v>
      </c>
      <c r="G163" s="18">
        <v>90</v>
      </c>
      <c r="H163" s="133">
        <v>80</v>
      </c>
      <c r="I163" s="87"/>
      <c r="J163" s="12"/>
      <c r="K163" s="7"/>
      <c r="L163" s="7"/>
    </row>
    <row r="164" spans="1:21" ht="16.5" customHeight="1">
      <c r="A164" s="78"/>
      <c r="B164" s="175" t="s">
        <v>227</v>
      </c>
      <c r="C164" s="102">
        <f aca="true" t="shared" si="23" ref="C164:H164">(C162+C163)/2</f>
        <v>101.5</v>
      </c>
      <c r="D164" s="51">
        <f t="shared" si="23"/>
        <v>85</v>
      </c>
      <c r="E164" s="51">
        <f t="shared" si="23"/>
        <v>88.5</v>
      </c>
      <c r="F164" s="51">
        <f t="shared" si="23"/>
        <v>87.5</v>
      </c>
      <c r="G164" s="51">
        <f t="shared" si="23"/>
        <v>90</v>
      </c>
      <c r="H164" s="205">
        <f t="shared" si="23"/>
        <v>80</v>
      </c>
      <c r="I164" s="269"/>
      <c r="J164" s="131"/>
      <c r="K164" s="7"/>
      <c r="L164" s="7"/>
      <c r="U164" s="4"/>
    </row>
    <row r="165" spans="1:12" ht="15" customHeight="1">
      <c r="A165" s="341" t="s">
        <v>252</v>
      </c>
      <c r="B165" s="342" t="s">
        <v>254</v>
      </c>
      <c r="C165" s="356">
        <v>100</v>
      </c>
      <c r="D165" s="316">
        <v>82</v>
      </c>
      <c r="E165" s="316">
        <v>80</v>
      </c>
      <c r="F165" s="316">
        <v>80</v>
      </c>
      <c r="G165" s="316">
        <v>82</v>
      </c>
      <c r="H165" s="317">
        <v>73</v>
      </c>
      <c r="I165" s="362"/>
      <c r="J165" s="342"/>
      <c r="K165" s="7"/>
      <c r="L165" s="7"/>
    </row>
    <row r="166" spans="1:12" ht="15" customHeight="1">
      <c r="A166" s="78"/>
      <c r="B166" s="12" t="s">
        <v>224</v>
      </c>
      <c r="C166" s="15">
        <v>95</v>
      </c>
      <c r="D166" s="18">
        <v>75</v>
      </c>
      <c r="E166" s="18">
        <v>85</v>
      </c>
      <c r="F166" s="18">
        <v>86</v>
      </c>
      <c r="G166" s="18">
        <v>84</v>
      </c>
      <c r="H166" s="133">
        <v>74</v>
      </c>
      <c r="I166" s="87"/>
      <c r="J166" s="12"/>
      <c r="K166" s="7"/>
      <c r="L166" s="7"/>
    </row>
    <row r="167" spans="1:21" ht="16.5" customHeight="1">
      <c r="A167" s="78"/>
      <c r="B167" s="12" t="s">
        <v>225</v>
      </c>
      <c r="C167" s="211">
        <f aca="true" t="shared" si="24" ref="C167:H167">C162-C165</f>
        <v>8</v>
      </c>
      <c r="D167" s="51">
        <f t="shared" si="24"/>
        <v>8</v>
      </c>
      <c r="E167" s="51">
        <f t="shared" si="24"/>
        <v>10</v>
      </c>
      <c r="F167" s="51">
        <f t="shared" si="24"/>
        <v>5</v>
      </c>
      <c r="G167" s="51">
        <f t="shared" si="24"/>
        <v>8</v>
      </c>
      <c r="H167" s="205">
        <f t="shared" si="24"/>
        <v>7</v>
      </c>
      <c r="I167" s="269"/>
      <c r="J167" s="131"/>
      <c r="K167" s="7"/>
      <c r="L167" s="7"/>
      <c r="U167" s="4"/>
    </row>
    <row r="168" spans="1:21" ht="16.5" customHeight="1">
      <c r="A168" s="78"/>
      <c r="B168" s="12" t="s">
        <v>226</v>
      </c>
      <c r="C168" s="18">
        <f aca="true" t="shared" si="25" ref="C168:H168">C163-C166</f>
        <v>0</v>
      </c>
      <c r="D168" s="18">
        <f t="shared" si="25"/>
        <v>5</v>
      </c>
      <c r="E168" s="18">
        <f t="shared" si="25"/>
        <v>2</v>
      </c>
      <c r="F168" s="18">
        <f t="shared" si="25"/>
        <v>4</v>
      </c>
      <c r="G168" s="18">
        <f t="shared" si="25"/>
        <v>6</v>
      </c>
      <c r="H168" s="133">
        <f t="shared" si="25"/>
        <v>6</v>
      </c>
      <c r="I168" s="4"/>
      <c r="J168" s="12"/>
      <c r="K168" s="7"/>
      <c r="L168" s="7"/>
      <c r="U168" s="4"/>
    </row>
    <row r="169" spans="1:21" ht="16.5" customHeight="1">
      <c r="A169" s="78"/>
      <c r="B169" s="150" t="s">
        <v>260</v>
      </c>
      <c r="C169" s="25">
        <f aca="true" t="shared" si="26" ref="C169:H169">(C167+C168)/2</f>
        <v>4</v>
      </c>
      <c r="D169" s="48">
        <f t="shared" si="26"/>
        <v>6.5</v>
      </c>
      <c r="E169" s="48">
        <f t="shared" si="26"/>
        <v>6</v>
      </c>
      <c r="F169" s="48">
        <f t="shared" si="26"/>
        <v>4.5</v>
      </c>
      <c r="G169" s="48">
        <f t="shared" si="26"/>
        <v>7</v>
      </c>
      <c r="H169" s="135">
        <f t="shared" si="26"/>
        <v>6.5</v>
      </c>
      <c r="I169" s="299">
        <f>SUM(C169:H169)/6</f>
        <v>5.75</v>
      </c>
      <c r="J169" s="131">
        <f>STDEVP(C169:H169)</f>
        <v>1.1086778913041726</v>
      </c>
      <c r="K169" s="7"/>
      <c r="L169" s="7"/>
      <c r="U169" s="4"/>
    </row>
    <row r="170" spans="1:12" ht="16.5" customHeight="1">
      <c r="A170" s="78"/>
      <c r="B170" s="12" t="s">
        <v>258</v>
      </c>
      <c r="C170" s="15">
        <v>35</v>
      </c>
      <c r="D170" s="18">
        <v>22</v>
      </c>
      <c r="E170" s="18">
        <v>23</v>
      </c>
      <c r="F170" s="18">
        <v>27</v>
      </c>
      <c r="G170" s="18">
        <v>21</v>
      </c>
      <c r="H170" s="134">
        <v>23</v>
      </c>
      <c r="I170" s="190"/>
      <c r="J170" s="131"/>
      <c r="K170" s="7"/>
      <c r="L170" s="7"/>
    </row>
    <row r="171" spans="1:12" ht="16.5" customHeight="1">
      <c r="A171" s="78"/>
      <c r="B171" s="12" t="s">
        <v>261</v>
      </c>
      <c r="C171" s="15">
        <v>32</v>
      </c>
      <c r="D171" s="18">
        <v>20</v>
      </c>
      <c r="E171" s="18">
        <v>16</v>
      </c>
      <c r="F171" s="18">
        <v>28</v>
      </c>
      <c r="G171" s="18">
        <v>25</v>
      </c>
      <c r="H171" s="133">
        <v>25</v>
      </c>
      <c r="I171" s="190"/>
      <c r="J171" s="131"/>
      <c r="K171" s="7"/>
      <c r="L171" s="7"/>
    </row>
    <row r="172" spans="1:12" ht="16.5" customHeight="1">
      <c r="A172" s="78"/>
      <c r="B172" s="12" t="s">
        <v>253</v>
      </c>
      <c r="C172" s="15">
        <f aca="true" t="shared" si="27" ref="C172:H172">C170+C171</f>
        <v>67</v>
      </c>
      <c r="D172" s="18">
        <f t="shared" si="27"/>
        <v>42</v>
      </c>
      <c r="E172" s="18">
        <f t="shared" si="27"/>
        <v>39</v>
      </c>
      <c r="F172" s="18">
        <f t="shared" si="27"/>
        <v>55</v>
      </c>
      <c r="G172" s="18">
        <f t="shared" si="27"/>
        <v>46</v>
      </c>
      <c r="H172" s="133">
        <f t="shared" si="27"/>
        <v>48</v>
      </c>
      <c r="I172" s="299">
        <f>SUM(C172:H172)/6</f>
        <v>49.5</v>
      </c>
      <c r="J172" s="131">
        <f>STDEVP(C172:H172)</f>
        <v>9.287087810503355</v>
      </c>
      <c r="K172" s="7"/>
      <c r="L172" s="7"/>
    </row>
    <row r="173" spans="1:12" ht="15.75" customHeight="1">
      <c r="A173" s="341" t="s">
        <v>251</v>
      </c>
      <c r="B173" s="342" t="s">
        <v>254</v>
      </c>
      <c r="C173" s="356">
        <v>95</v>
      </c>
      <c r="D173" s="316">
        <v>78</v>
      </c>
      <c r="E173" s="316">
        <v>80</v>
      </c>
      <c r="F173" s="316">
        <v>70</v>
      </c>
      <c r="G173" s="316">
        <v>79</v>
      </c>
      <c r="H173" s="317">
        <v>68</v>
      </c>
      <c r="I173" s="362"/>
      <c r="J173" s="342"/>
      <c r="K173" s="7"/>
      <c r="L173" s="7"/>
    </row>
    <row r="174" spans="1:12" ht="16.5" customHeight="1">
      <c r="A174" s="78"/>
      <c r="B174" s="12" t="s">
        <v>222</v>
      </c>
      <c r="C174" s="15">
        <v>90</v>
      </c>
      <c r="D174" s="18">
        <v>74</v>
      </c>
      <c r="E174" s="18">
        <v>81</v>
      </c>
      <c r="F174" s="18">
        <v>83</v>
      </c>
      <c r="G174" s="18">
        <v>83</v>
      </c>
      <c r="H174" s="133">
        <v>71</v>
      </c>
      <c r="I174" s="87"/>
      <c r="J174" s="12"/>
      <c r="K174" s="7"/>
      <c r="L174" s="7"/>
    </row>
    <row r="175" spans="1:21" ht="16.5" customHeight="1">
      <c r="A175" s="78"/>
      <c r="B175" s="12" t="s">
        <v>225</v>
      </c>
      <c r="C175" s="211">
        <f aca="true" t="shared" si="28" ref="C175:H176">C162-C173</f>
        <v>13</v>
      </c>
      <c r="D175" s="51">
        <f t="shared" si="28"/>
        <v>12</v>
      </c>
      <c r="E175" s="51">
        <f t="shared" si="28"/>
        <v>10</v>
      </c>
      <c r="F175" s="51">
        <f t="shared" si="28"/>
        <v>15</v>
      </c>
      <c r="G175" s="51">
        <f t="shared" si="28"/>
        <v>11</v>
      </c>
      <c r="H175" s="205">
        <f t="shared" si="28"/>
        <v>12</v>
      </c>
      <c r="I175" s="269"/>
      <c r="J175" s="131"/>
      <c r="K175" s="7"/>
      <c r="L175" s="7"/>
      <c r="U175" s="4"/>
    </row>
    <row r="176" spans="1:21" ht="16.5" customHeight="1">
      <c r="A176" s="78"/>
      <c r="B176" s="12" t="s">
        <v>226</v>
      </c>
      <c r="C176" s="18">
        <f t="shared" si="28"/>
        <v>5</v>
      </c>
      <c r="D176" s="18">
        <f t="shared" si="28"/>
        <v>6</v>
      </c>
      <c r="E176" s="18">
        <f t="shared" si="28"/>
        <v>6</v>
      </c>
      <c r="F176" s="18">
        <f t="shared" si="28"/>
        <v>7</v>
      </c>
      <c r="G176" s="18">
        <f t="shared" si="28"/>
        <v>7</v>
      </c>
      <c r="H176" s="133">
        <f t="shared" si="28"/>
        <v>9</v>
      </c>
      <c r="I176" s="7"/>
      <c r="J176" s="12"/>
      <c r="K176" s="7"/>
      <c r="L176" s="7"/>
      <c r="U176" s="4"/>
    </row>
    <row r="177" spans="1:21" ht="16.5" customHeight="1">
      <c r="A177" s="78"/>
      <c r="B177" s="150" t="s">
        <v>257</v>
      </c>
      <c r="C177" s="25">
        <f aca="true" t="shared" si="29" ref="C177:H177">(C175+C176)/2</f>
        <v>9</v>
      </c>
      <c r="D177" s="48">
        <f t="shared" si="29"/>
        <v>9</v>
      </c>
      <c r="E177" s="48">
        <f t="shared" si="29"/>
        <v>8</v>
      </c>
      <c r="F177" s="48">
        <f t="shared" si="29"/>
        <v>11</v>
      </c>
      <c r="G177" s="48">
        <f t="shared" si="29"/>
        <v>9</v>
      </c>
      <c r="H177" s="135">
        <f t="shared" si="29"/>
        <v>10.5</v>
      </c>
      <c r="I177" s="299">
        <f>SUM(C177:H177)/6</f>
        <v>9.416666666666666</v>
      </c>
      <c r="J177" s="131">
        <f>STDEVP(C177:H177)</f>
        <v>1.0172129679778086</v>
      </c>
      <c r="K177" s="7"/>
      <c r="L177" s="7"/>
      <c r="U177" s="4"/>
    </row>
    <row r="178" spans="1:12" ht="15.75" customHeight="1">
      <c r="A178" s="78"/>
      <c r="B178" s="12" t="s">
        <v>258</v>
      </c>
      <c r="C178" s="211">
        <v>60</v>
      </c>
      <c r="D178" s="51">
        <v>45</v>
      </c>
      <c r="E178" s="51">
        <v>47</v>
      </c>
      <c r="F178" s="51">
        <v>50</v>
      </c>
      <c r="G178" s="51">
        <v>43</v>
      </c>
      <c r="H178" s="205">
        <v>45</v>
      </c>
      <c r="I178" s="190"/>
      <c r="J178" s="131"/>
      <c r="K178" s="7"/>
      <c r="L178" s="7"/>
    </row>
    <row r="179" spans="1:12" ht="16.5" customHeight="1">
      <c r="A179" s="78"/>
      <c r="B179" s="12" t="s">
        <v>259</v>
      </c>
      <c r="C179" s="15">
        <v>50</v>
      </c>
      <c r="D179" s="18">
        <v>44</v>
      </c>
      <c r="E179" s="18">
        <v>38</v>
      </c>
      <c r="F179" s="18">
        <v>44</v>
      </c>
      <c r="G179" s="18">
        <v>48</v>
      </c>
      <c r="H179" s="133">
        <v>48</v>
      </c>
      <c r="I179" s="190"/>
      <c r="J179" s="131"/>
      <c r="K179" s="7"/>
      <c r="L179" s="7"/>
    </row>
    <row r="180" spans="1:12" ht="16.5" customHeight="1">
      <c r="A180" s="346"/>
      <c r="B180" s="347" t="s">
        <v>253</v>
      </c>
      <c r="C180" s="357">
        <f aca="true" t="shared" si="30" ref="C180:H180">C178+C179</f>
        <v>110</v>
      </c>
      <c r="D180" s="358">
        <f t="shared" si="30"/>
        <v>89</v>
      </c>
      <c r="E180" s="358">
        <f t="shared" si="30"/>
        <v>85</v>
      </c>
      <c r="F180" s="358">
        <f t="shared" si="30"/>
        <v>94</v>
      </c>
      <c r="G180" s="358">
        <f t="shared" si="30"/>
        <v>91</v>
      </c>
      <c r="H180" s="359">
        <f t="shared" si="30"/>
        <v>93</v>
      </c>
      <c r="I180" s="299">
        <f>SUM(C180:H180)/6</f>
        <v>93.66666666666667</v>
      </c>
      <c r="J180" s="363">
        <f>STDEVP(C180:H180)</f>
        <v>7.866949147470631</v>
      </c>
      <c r="K180" s="7"/>
      <c r="L180" s="7"/>
    </row>
    <row r="181" spans="1:12" ht="15" customHeight="1">
      <c r="A181" s="78" t="s">
        <v>248</v>
      </c>
      <c r="B181" s="12" t="s">
        <v>255</v>
      </c>
      <c r="C181" s="177">
        <v>85</v>
      </c>
      <c r="D181" s="20">
        <v>65</v>
      </c>
      <c r="E181" s="20">
        <v>60</v>
      </c>
      <c r="F181" s="20">
        <v>61</v>
      </c>
      <c r="G181" s="20">
        <v>64</v>
      </c>
      <c r="H181" s="134">
        <v>52</v>
      </c>
      <c r="I181" s="250"/>
      <c r="J181" s="12"/>
      <c r="K181" s="7"/>
      <c r="L181" s="7"/>
    </row>
    <row r="182" spans="1:12" ht="16.5" customHeight="1">
      <c r="A182" s="78"/>
      <c r="B182" s="12" t="s">
        <v>256</v>
      </c>
      <c r="C182" s="15">
        <v>85</v>
      </c>
      <c r="D182" s="18">
        <v>55</v>
      </c>
      <c r="E182" s="18">
        <v>65</v>
      </c>
      <c r="F182" s="18">
        <v>67</v>
      </c>
      <c r="G182" s="18">
        <v>69</v>
      </c>
      <c r="H182" s="133">
        <v>55</v>
      </c>
      <c r="I182" s="91"/>
      <c r="J182" s="12"/>
      <c r="K182" s="7"/>
      <c r="L182" s="7"/>
    </row>
    <row r="183" spans="1:21" ht="16.5" customHeight="1">
      <c r="A183" s="78"/>
      <c r="B183" s="12" t="s">
        <v>225</v>
      </c>
      <c r="C183" s="211">
        <f aca="true" t="shared" si="31" ref="C183:H184">C162-C181</f>
        <v>23</v>
      </c>
      <c r="D183" s="51">
        <f t="shared" si="31"/>
        <v>25</v>
      </c>
      <c r="E183" s="51">
        <f t="shared" si="31"/>
        <v>30</v>
      </c>
      <c r="F183" s="51">
        <f t="shared" si="31"/>
        <v>24</v>
      </c>
      <c r="G183" s="51">
        <f t="shared" si="31"/>
        <v>26</v>
      </c>
      <c r="H183" s="205">
        <f t="shared" si="31"/>
        <v>28</v>
      </c>
      <c r="I183" s="260"/>
      <c r="J183" s="131"/>
      <c r="K183" s="7"/>
      <c r="L183" s="7"/>
      <c r="U183" s="4"/>
    </row>
    <row r="184" spans="1:21" ht="16.5" customHeight="1">
      <c r="A184" s="78"/>
      <c r="B184" s="12" t="s">
        <v>226</v>
      </c>
      <c r="C184" s="18">
        <f t="shared" si="31"/>
        <v>10</v>
      </c>
      <c r="D184" s="18">
        <f t="shared" si="31"/>
        <v>25</v>
      </c>
      <c r="E184" s="18">
        <f t="shared" si="31"/>
        <v>22</v>
      </c>
      <c r="F184" s="18">
        <f t="shared" si="31"/>
        <v>23</v>
      </c>
      <c r="G184" s="18">
        <f t="shared" si="31"/>
        <v>21</v>
      </c>
      <c r="H184" s="133">
        <f t="shared" si="31"/>
        <v>25</v>
      </c>
      <c r="I184" s="78"/>
      <c r="J184" s="12"/>
      <c r="K184" s="7"/>
      <c r="L184" s="7"/>
      <c r="U184" s="4"/>
    </row>
    <row r="185" spans="1:21" ht="16.5" customHeight="1">
      <c r="A185" s="78"/>
      <c r="B185" s="150" t="s">
        <v>262</v>
      </c>
      <c r="C185" s="25">
        <f aca="true" t="shared" si="32" ref="C185:H185">(C183+C184)/2</f>
        <v>16.5</v>
      </c>
      <c r="D185" s="48">
        <f t="shared" si="32"/>
        <v>25</v>
      </c>
      <c r="E185" s="48">
        <f t="shared" si="32"/>
        <v>26</v>
      </c>
      <c r="F185" s="48">
        <f t="shared" si="32"/>
        <v>23.5</v>
      </c>
      <c r="G185" s="48">
        <f t="shared" si="32"/>
        <v>23.5</v>
      </c>
      <c r="H185" s="135">
        <f t="shared" si="32"/>
        <v>26.5</v>
      </c>
      <c r="I185" s="299">
        <f>SUM(C185:H185)/6</f>
        <v>23.5</v>
      </c>
      <c r="J185" s="131">
        <f>STDEVP(C185:H185)</f>
        <v>3.3291640592396967</v>
      </c>
      <c r="K185" s="7"/>
      <c r="L185" s="7"/>
      <c r="U185" s="4"/>
    </row>
    <row r="186" spans="1:12" ht="17.25" customHeight="1">
      <c r="A186" s="78"/>
      <c r="B186" s="12" t="s">
        <v>167</v>
      </c>
      <c r="C186" s="15">
        <v>125</v>
      </c>
      <c r="D186" s="18">
        <v>124</v>
      </c>
      <c r="E186" s="18">
        <v>116</v>
      </c>
      <c r="F186" s="18">
        <v>136</v>
      </c>
      <c r="G186" s="18">
        <v>130</v>
      </c>
      <c r="H186" s="133">
        <v>132</v>
      </c>
      <c r="I186" s="216"/>
      <c r="J186" s="131"/>
      <c r="K186" s="7"/>
      <c r="L186" s="7"/>
    </row>
    <row r="187" spans="1:12" ht="15" customHeight="1">
      <c r="A187" s="78"/>
      <c r="B187" s="12" t="s">
        <v>168</v>
      </c>
      <c r="C187" s="16">
        <v>130</v>
      </c>
      <c r="D187" s="17">
        <v>114</v>
      </c>
      <c r="E187" s="17">
        <v>110</v>
      </c>
      <c r="F187" s="17">
        <v>110</v>
      </c>
      <c r="G187" s="17">
        <v>115</v>
      </c>
      <c r="H187" s="136">
        <v>125</v>
      </c>
      <c r="I187" s="216"/>
      <c r="J187" s="131"/>
      <c r="K187" s="7"/>
      <c r="L187" s="7"/>
    </row>
    <row r="188" spans="1:12" ht="18" customHeight="1" thickBot="1">
      <c r="A188" s="121"/>
      <c r="B188" s="14" t="s">
        <v>169</v>
      </c>
      <c r="C188" s="181">
        <f aca="true" t="shared" si="33" ref="C188:H188">C186+C187</f>
        <v>255</v>
      </c>
      <c r="D188" s="128">
        <f t="shared" si="33"/>
        <v>238</v>
      </c>
      <c r="E188" s="128">
        <f t="shared" si="33"/>
        <v>226</v>
      </c>
      <c r="F188" s="128">
        <f t="shared" si="33"/>
        <v>246</v>
      </c>
      <c r="G188" s="128">
        <f t="shared" si="33"/>
        <v>245</v>
      </c>
      <c r="H188" s="129">
        <f t="shared" si="33"/>
        <v>257</v>
      </c>
      <c r="I188" s="300">
        <f>SUM(C188:H188)/6</f>
        <v>244.5</v>
      </c>
      <c r="J188" s="221">
        <f>STDEVP(C188:H188)</f>
        <v>10.436314802968846</v>
      </c>
      <c r="K188" s="78"/>
      <c r="L188" s="7"/>
    </row>
    <row r="189" spans="11:12" ht="11.25">
      <c r="K189" s="7"/>
      <c r="L189" s="7"/>
    </row>
    <row r="190" spans="11:12" ht="11.25">
      <c r="K190" s="7"/>
      <c r="L190" s="7"/>
    </row>
    <row r="191" spans="11:12" ht="11.25">
      <c r="K191" s="7"/>
      <c r="L191" s="7"/>
    </row>
    <row r="192" ht="16.5" customHeight="1">
      <c r="A192" s="2" t="s">
        <v>18</v>
      </c>
    </row>
    <row r="193" spans="1:3" ht="15" customHeight="1">
      <c r="A193" s="2" t="s">
        <v>11</v>
      </c>
      <c r="C193" s="1" t="s">
        <v>228</v>
      </c>
    </row>
    <row r="194" spans="1:3" ht="15" customHeight="1">
      <c r="A194" s="2"/>
      <c r="C194" s="1"/>
    </row>
    <row r="195" spans="1:6" ht="11.25">
      <c r="A195" s="4" t="s">
        <v>0</v>
      </c>
      <c r="B195" s="4" t="s">
        <v>54</v>
      </c>
      <c r="D195" s="4" t="s">
        <v>56</v>
      </c>
      <c r="F195" s="4" t="s">
        <v>65</v>
      </c>
    </row>
    <row r="196" spans="1:6" ht="11.25">
      <c r="A196" s="10"/>
      <c r="B196" s="4" t="s">
        <v>191</v>
      </c>
      <c r="F196" s="4" t="s">
        <v>190</v>
      </c>
    </row>
    <row r="197" spans="3:8" ht="11.25">
      <c r="C197" s="4" t="s">
        <v>42</v>
      </c>
      <c r="G197" s="4" t="s">
        <v>43</v>
      </c>
      <c r="H197" s="8"/>
    </row>
    <row r="198" spans="1:12" ht="22.5" customHeight="1" thickBot="1">
      <c r="A198" s="5" t="s">
        <v>7</v>
      </c>
      <c r="B198" s="5"/>
      <c r="C198" s="5" t="s">
        <v>20</v>
      </c>
      <c r="D198" s="5" t="s">
        <v>21</v>
      </c>
      <c r="E198" s="5" t="s">
        <v>22</v>
      </c>
      <c r="F198" s="5" t="s">
        <v>23</v>
      </c>
      <c r="G198" s="5" t="s">
        <v>24</v>
      </c>
      <c r="H198" s="5" t="s">
        <v>25</v>
      </c>
      <c r="I198" s="6" t="s">
        <v>170</v>
      </c>
      <c r="J198" s="6" t="s">
        <v>161</v>
      </c>
      <c r="K198" s="35" t="s">
        <v>76</v>
      </c>
      <c r="L198" s="35"/>
    </row>
    <row r="199" spans="1:12" ht="15" customHeight="1" thickTop="1">
      <c r="A199" s="117" t="s">
        <v>99</v>
      </c>
      <c r="B199" s="7" t="s">
        <v>52</v>
      </c>
      <c r="C199" s="173">
        <v>235</v>
      </c>
      <c r="D199" s="176">
        <v>230</v>
      </c>
      <c r="E199" s="176">
        <v>242</v>
      </c>
      <c r="F199" s="176">
        <v>236</v>
      </c>
      <c r="G199" s="176">
        <v>242</v>
      </c>
      <c r="H199" s="174">
        <v>230</v>
      </c>
      <c r="I199" s="88"/>
      <c r="J199" s="11"/>
      <c r="K199" s="22" t="s">
        <v>233</v>
      </c>
      <c r="L199" s="22"/>
    </row>
    <row r="200" spans="1:12" ht="15" customHeight="1">
      <c r="A200" s="126" t="s">
        <v>229</v>
      </c>
      <c r="B200" s="4" t="s">
        <v>49</v>
      </c>
      <c r="C200" s="25">
        <v>266</v>
      </c>
      <c r="D200" s="48">
        <v>252</v>
      </c>
      <c r="E200" s="48">
        <v>284</v>
      </c>
      <c r="F200" s="48">
        <v>256</v>
      </c>
      <c r="G200" s="48">
        <v>267</v>
      </c>
      <c r="H200" s="150">
        <v>257</v>
      </c>
      <c r="I200" s="89"/>
      <c r="J200" s="139">
        <f>STDEVP(C200:H200)</f>
        <v>10.561986345169906</v>
      </c>
      <c r="K200" s="7"/>
      <c r="L200" s="7"/>
    </row>
    <row r="201" spans="1:12" ht="15" customHeight="1">
      <c r="A201" s="118" t="s">
        <v>32</v>
      </c>
      <c r="B201" s="4" t="s">
        <v>153</v>
      </c>
      <c r="C201" s="100">
        <f aca="true" t="shared" si="34" ref="C201:H201">C200/C199</f>
        <v>1.1319148936170214</v>
      </c>
      <c r="D201" s="154">
        <f t="shared" si="34"/>
        <v>1.0956521739130434</v>
      </c>
      <c r="E201" s="154">
        <f t="shared" si="34"/>
        <v>1.1735537190082646</v>
      </c>
      <c r="F201" s="154">
        <f t="shared" si="34"/>
        <v>1.0847457627118644</v>
      </c>
      <c r="G201" s="154">
        <f t="shared" si="34"/>
        <v>1.103305785123967</v>
      </c>
      <c r="H201" s="147">
        <f t="shared" si="34"/>
        <v>1.117391304347826</v>
      </c>
      <c r="I201" s="101">
        <f>(C201+D201+E201+F201+G201+H201)/6</f>
        <v>1.1177606064536645</v>
      </c>
      <c r="J201" s="130"/>
      <c r="K201" s="7"/>
      <c r="L201" s="7"/>
    </row>
    <row r="202" spans="1:21" ht="15" customHeight="1">
      <c r="A202" s="118"/>
      <c r="B202" s="4" t="s">
        <v>50</v>
      </c>
      <c r="C202" s="25"/>
      <c r="D202" s="48">
        <v>265</v>
      </c>
      <c r="E202" s="48">
        <v>275</v>
      </c>
      <c r="F202" s="48">
        <v>272</v>
      </c>
      <c r="G202" s="48">
        <v>280</v>
      </c>
      <c r="H202" s="150">
        <v>270</v>
      </c>
      <c r="I202" s="89"/>
      <c r="J202" s="139">
        <f>STDEVP(C202:H202)</f>
        <v>5.0039984012787215</v>
      </c>
      <c r="K202" s="7"/>
      <c r="L202" s="7"/>
      <c r="M202" s="8">
        <f>(C206-I206)^2</f>
        <v>0</v>
      </c>
      <c r="N202" s="8">
        <f>(D206-I206)^2</f>
        <v>0</v>
      </c>
      <c r="O202" s="8">
        <f>(E206-I206)^2</f>
        <v>0</v>
      </c>
      <c r="P202" s="8">
        <f>(F206-I206)^2</f>
        <v>0</v>
      </c>
      <c r="Q202" s="31">
        <f>(G206-I206)^2</f>
        <v>0</v>
      </c>
      <c r="R202" s="8">
        <f>(H206-I206)^2</f>
        <v>0</v>
      </c>
      <c r="S202" s="8"/>
      <c r="T202" s="8">
        <f>SUM(M202:R202)</f>
        <v>0</v>
      </c>
      <c r="U202" s="32">
        <f>SQRT(T202/(6-1))</f>
        <v>0</v>
      </c>
    </row>
    <row r="203" spans="1:12" ht="16.5" customHeight="1">
      <c r="A203" s="118"/>
      <c r="B203" s="4" t="s">
        <v>154</v>
      </c>
      <c r="C203" s="100">
        <f aca="true" t="shared" si="35" ref="C203:H203">C202/C199</f>
        <v>0</v>
      </c>
      <c r="D203" s="154">
        <f t="shared" si="35"/>
        <v>1.1521739130434783</v>
      </c>
      <c r="E203" s="154">
        <f t="shared" si="35"/>
        <v>1.1363636363636365</v>
      </c>
      <c r="F203" s="154">
        <f t="shared" si="35"/>
        <v>1.152542372881356</v>
      </c>
      <c r="G203" s="154">
        <f t="shared" si="35"/>
        <v>1.1570247933884297</v>
      </c>
      <c r="H203" s="147">
        <f t="shared" si="35"/>
        <v>1.173913043478261</v>
      </c>
      <c r="I203" s="101">
        <f>(C203+D203+E203+F203+G203+H203)/6</f>
        <v>0.9620029598591935</v>
      </c>
      <c r="J203" s="130"/>
      <c r="K203" s="7"/>
      <c r="L203" s="7"/>
    </row>
    <row r="204" spans="1:21" ht="14.25" customHeight="1">
      <c r="A204" s="118"/>
      <c r="B204" s="4" t="s">
        <v>39</v>
      </c>
      <c r="C204" s="102">
        <v>390</v>
      </c>
      <c r="D204" s="51">
        <v>350</v>
      </c>
      <c r="E204" s="51">
        <v>380</v>
      </c>
      <c r="F204" s="51">
        <v>349</v>
      </c>
      <c r="G204" s="51">
        <v>380</v>
      </c>
      <c r="H204" s="175">
        <v>365</v>
      </c>
      <c r="I204" s="91"/>
      <c r="J204" s="139">
        <f>STDEVP(C204:H204)</f>
        <v>15.599145275730121</v>
      </c>
      <c r="K204" s="7"/>
      <c r="L204" s="7"/>
      <c r="M204" s="8" t="e">
        <f>(#REF!-#REF!)^2</f>
        <v>#REF!</v>
      </c>
      <c r="N204" s="8" t="e">
        <f>(#REF!-#REF!)^2</f>
        <v>#REF!</v>
      </c>
      <c r="O204" s="8" t="e">
        <f>(#REF!-#REF!)^2</f>
        <v>#REF!</v>
      </c>
      <c r="P204" s="8" t="e">
        <f>(#REF!-#REF!)^2</f>
        <v>#REF!</v>
      </c>
      <c r="Q204" s="31" t="e">
        <f>(#REF!-#REF!)^2</f>
        <v>#REF!</v>
      </c>
      <c r="R204" s="8" t="e">
        <f>(#REF!-#REF!)^2</f>
        <v>#REF!</v>
      </c>
      <c r="S204" s="8"/>
      <c r="T204" s="8" t="e">
        <f>SUM(M204:R204)</f>
        <v>#REF!</v>
      </c>
      <c r="U204" s="32" t="e">
        <f>SQRT(T204/(6-1))</f>
        <v>#REF!</v>
      </c>
    </row>
    <row r="205" spans="1:12" ht="16.5" customHeight="1">
      <c r="A205" s="118"/>
      <c r="B205" s="4" t="s">
        <v>230</v>
      </c>
      <c r="C205" s="292">
        <f aca="true" t="shared" si="36" ref="C205:H205">C204/C199</f>
        <v>1.6595744680851063</v>
      </c>
      <c r="D205" s="154">
        <f t="shared" si="36"/>
        <v>1.5217391304347827</v>
      </c>
      <c r="E205" s="154">
        <f t="shared" si="36"/>
        <v>1.5702479338842976</v>
      </c>
      <c r="F205" s="154">
        <f t="shared" si="36"/>
        <v>1.478813559322034</v>
      </c>
      <c r="G205" s="154">
        <f t="shared" si="36"/>
        <v>1.5702479338842976</v>
      </c>
      <c r="H205" s="154">
        <f t="shared" si="36"/>
        <v>1.5869565217391304</v>
      </c>
      <c r="I205" s="101">
        <f>(C205+D205+E205+F205+G205+H205)/6</f>
        <v>1.5645965912249415</v>
      </c>
      <c r="J205" s="130"/>
      <c r="K205" s="7"/>
      <c r="L205" s="7"/>
    </row>
    <row r="206" spans="1:21" ht="15.75" customHeight="1">
      <c r="A206" s="127"/>
      <c r="B206" s="108" t="s">
        <v>71</v>
      </c>
      <c r="C206" s="166"/>
      <c r="D206" s="47"/>
      <c r="E206" s="47"/>
      <c r="F206" s="47"/>
      <c r="G206" s="47"/>
      <c r="H206" s="105"/>
      <c r="I206" s="90">
        <f>(C206+D206+E206+F206+G206+H206)/6</f>
        <v>0</v>
      </c>
      <c r="J206" s="131"/>
      <c r="K206" s="7"/>
      <c r="L206" s="7"/>
      <c r="M206" s="8">
        <f>(C207-I207)^2</f>
        <v>0.21344399999999977</v>
      </c>
      <c r="N206" s="8">
        <f>(D207-I207)^2</f>
        <v>0.026243999999999688</v>
      </c>
      <c r="O206" s="8">
        <f>(E207-I207)^2</f>
        <v>2.6179239999999955</v>
      </c>
      <c r="P206" s="8">
        <f>(F207-I207)^2</f>
        <v>5.253264000000008</v>
      </c>
      <c r="Q206" s="31">
        <f>(G207-I207)^2</f>
        <v>6.39999999999859E-05</v>
      </c>
      <c r="R206" s="8">
        <f>(H207-I207)^2</f>
        <v>1.0040039999999977</v>
      </c>
      <c r="S206" s="8"/>
      <c r="T206" s="8">
        <f>SUM(M206:R206)</f>
        <v>9.114944000000001</v>
      </c>
      <c r="U206" s="32">
        <f>SQRT(T206/(6-1))</f>
        <v>1.3501810248999948</v>
      </c>
    </row>
    <row r="207" spans="1:12" ht="16.5" customHeight="1">
      <c r="A207" s="78"/>
      <c r="B207" s="7" t="s">
        <v>107</v>
      </c>
      <c r="C207" s="296">
        <v>18.55</v>
      </c>
      <c r="D207" s="252">
        <v>18.85</v>
      </c>
      <c r="E207" s="252">
        <v>20.63</v>
      </c>
      <c r="F207" s="165">
        <v>16.72</v>
      </c>
      <c r="G207" s="252">
        <v>19.02</v>
      </c>
      <c r="H207" s="297">
        <v>18.01</v>
      </c>
      <c r="I207" s="90">
        <f>(C207+D207+E207+G207+H207)/5</f>
        <v>19.012</v>
      </c>
      <c r="J207" s="131">
        <f>STDEVP(C207:H207)</f>
        <v>1.1718503886304115</v>
      </c>
      <c r="K207" s="7"/>
      <c r="L207" s="7"/>
    </row>
    <row r="208" spans="1:12" ht="17.25" customHeight="1" thickBot="1">
      <c r="A208" s="280"/>
      <c r="B208" s="281" t="s">
        <v>27</v>
      </c>
      <c r="C208" s="282" t="s">
        <v>201</v>
      </c>
      <c r="D208" s="283" t="s">
        <v>40</v>
      </c>
      <c r="E208" s="283" t="s">
        <v>6</v>
      </c>
      <c r="F208" s="283" t="s">
        <v>232</v>
      </c>
      <c r="G208" s="283" t="s">
        <v>40</v>
      </c>
      <c r="H208" s="284" t="s">
        <v>40</v>
      </c>
      <c r="I208" s="285"/>
      <c r="J208" s="286"/>
      <c r="K208" s="7"/>
      <c r="L208" s="7"/>
    </row>
    <row r="209" spans="1:12" ht="17.25" customHeight="1">
      <c r="A209" s="7"/>
      <c r="B209" s="7"/>
      <c r="C209" s="7"/>
      <c r="D209" s="7"/>
      <c r="E209" s="7"/>
      <c r="F209" s="7"/>
      <c r="G209" s="7"/>
      <c r="H209" s="7"/>
      <c r="I209" s="87"/>
      <c r="J209" s="7"/>
      <c r="K209" s="7"/>
      <c r="L209" s="7"/>
    </row>
    <row r="210" spans="1:12" ht="16.5" customHeight="1">
      <c r="A210" s="2" t="s">
        <v>18</v>
      </c>
      <c r="K210" s="7"/>
      <c r="L210" s="7"/>
    </row>
    <row r="211" spans="1:12" ht="15" customHeight="1">
      <c r="A211" s="2" t="s">
        <v>11</v>
      </c>
      <c r="C211" s="1" t="s">
        <v>228</v>
      </c>
      <c r="K211" s="7"/>
      <c r="L211" s="7"/>
    </row>
    <row r="212" spans="1:12" ht="17.25" customHeight="1" thickBot="1">
      <c r="A212" s="78"/>
      <c r="B212" s="7"/>
      <c r="C212" s="281"/>
      <c r="D212" s="281"/>
      <c r="E212" s="281"/>
      <c r="F212" s="281"/>
      <c r="G212" s="281"/>
      <c r="H212" s="281"/>
      <c r="I212" s="288"/>
      <c r="J212" s="281"/>
      <c r="K212" s="7"/>
      <c r="L212" s="7"/>
    </row>
    <row r="213" spans="1:12" ht="23.25" customHeight="1">
      <c r="A213" s="287" t="s">
        <v>108</v>
      </c>
      <c r="B213" s="270" t="s">
        <v>196</v>
      </c>
      <c r="C213" s="293">
        <v>78</v>
      </c>
      <c r="D213" s="294">
        <v>102</v>
      </c>
      <c r="E213" s="294">
        <v>100</v>
      </c>
      <c r="F213" s="294">
        <v>104</v>
      </c>
      <c r="G213" s="294">
        <v>78</v>
      </c>
      <c r="H213" s="295">
        <v>110</v>
      </c>
      <c r="I213" s="274"/>
      <c r="J213" s="270"/>
      <c r="K213" s="7"/>
      <c r="L213" s="7"/>
    </row>
    <row r="214" spans="1:12" ht="18" customHeight="1">
      <c r="A214" s="116"/>
      <c r="B214" s="12" t="s">
        <v>223</v>
      </c>
      <c r="C214" s="15">
        <v>89</v>
      </c>
      <c r="D214" s="18">
        <v>85</v>
      </c>
      <c r="E214" s="18">
        <v>71</v>
      </c>
      <c r="F214" s="18">
        <v>86</v>
      </c>
      <c r="G214" s="18">
        <v>80</v>
      </c>
      <c r="H214" s="133">
        <v>95</v>
      </c>
      <c r="I214" s="87"/>
      <c r="J214" s="12"/>
      <c r="K214" s="7"/>
      <c r="L214" s="7"/>
    </row>
    <row r="215" spans="1:21" ht="16.5" customHeight="1">
      <c r="A215" s="78"/>
      <c r="B215" s="175" t="s">
        <v>227</v>
      </c>
      <c r="C215" s="102">
        <f aca="true" t="shared" si="37" ref="C215:H215">(C213+C214)/2</f>
        <v>83.5</v>
      </c>
      <c r="D215" s="51">
        <f t="shared" si="37"/>
        <v>93.5</v>
      </c>
      <c r="E215" s="51">
        <f t="shared" si="37"/>
        <v>85.5</v>
      </c>
      <c r="F215" s="51">
        <f t="shared" si="37"/>
        <v>95</v>
      </c>
      <c r="G215" s="51">
        <f t="shared" si="37"/>
        <v>79</v>
      </c>
      <c r="H215" s="205">
        <f t="shared" si="37"/>
        <v>102.5</v>
      </c>
      <c r="I215" s="269"/>
      <c r="J215" s="131"/>
      <c r="K215" s="7"/>
      <c r="L215" s="7"/>
      <c r="U215" s="4"/>
    </row>
    <row r="216" spans="1:12" ht="15" customHeight="1">
      <c r="A216" s="341" t="s">
        <v>252</v>
      </c>
      <c r="B216" s="342" t="s">
        <v>254</v>
      </c>
      <c r="C216" s="356">
        <v>76</v>
      </c>
      <c r="D216" s="316">
        <v>95</v>
      </c>
      <c r="E216" s="316">
        <v>90</v>
      </c>
      <c r="F216" s="316">
        <v>97</v>
      </c>
      <c r="G216" s="316">
        <v>73</v>
      </c>
      <c r="H216" s="317">
        <v>105</v>
      </c>
      <c r="I216" s="362"/>
      <c r="J216" s="342"/>
      <c r="K216" s="7"/>
      <c r="L216" s="7"/>
    </row>
    <row r="217" spans="1:12" ht="15" customHeight="1">
      <c r="A217" s="78"/>
      <c r="B217" s="12" t="s">
        <v>224</v>
      </c>
      <c r="C217" s="210">
        <v>85</v>
      </c>
      <c r="D217" s="48">
        <v>78</v>
      </c>
      <c r="E217" s="48">
        <v>70</v>
      </c>
      <c r="F217" s="48">
        <v>80</v>
      </c>
      <c r="G217" s="48">
        <v>78</v>
      </c>
      <c r="H217" s="135">
        <v>87</v>
      </c>
      <c r="I217" s="87"/>
      <c r="J217" s="12"/>
      <c r="K217" s="7"/>
      <c r="L217" s="7"/>
    </row>
    <row r="218" spans="1:21" ht="16.5" customHeight="1">
      <c r="A218" s="78"/>
      <c r="B218" s="12" t="s">
        <v>225</v>
      </c>
      <c r="C218" s="211">
        <f aca="true" t="shared" si="38" ref="C218:H218">C213-C216</f>
        <v>2</v>
      </c>
      <c r="D218" s="51">
        <f t="shared" si="38"/>
        <v>7</v>
      </c>
      <c r="E218" s="51">
        <f t="shared" si="38"/>
        <v>10</v>
      </c>
      <c r="F218" s="51">
        <f t="shared" si="38"/>
        <v>7</v>
      </c>
      <c r="G218" s="51">
        <f t="shared" si="38"/>
        <v>5</v>
      </c>
      <c r="H218" s="205">
        <f t="shared" si="38"/>
        <v>5</v>
      </c>
      <c r="I218" s="269"/>
      <c r="J218" s="131"/>
      <c r="K218" s="7"/>
      <c r="L218" s="7"/>
      <c r="U218" s="4"/>
    </row>
    <row r="219" spans="1:21" ht="16.5" customHeight="1">
      <c r="A219" s="78"/>
      <c r="B219" s="12" t="s">
        <v>226</v>
      </c>
      <c r="C219" s="18">
        <f aca="true" t="shared" si="39" ref="C219:H219">C214-C217</f>
        <v>4</v>
      </c>
      <c r="D219" s="18">
        <f t="shared" si="39"/>
        <v>7</v>
      </c>
      <c r="E219" s="18">
        <f t="shared" si="39"/>
        <v>1</v>
      </c>
      <c r="F219" s="18">
        <f t="shared" si="39"/>
        <v>6</v>
      </c>
      <c r="G219" s="18">
        <f t="shared" si="39"/>
        <v>2</v>
      </c>
      <c r="H219" s="133">
        <f t="shared" si="39"/>
        <v>8</v>
      </c>
      <c r="I219" s="7"/>
      <c r="J219" s="12"/>
      <c r="K219" s="7"/>
      <c r="L219" s="7"/>
      <c r="U219" s="4"/>
    </row>
    <row r="220" spans="1:21" ht="16.5" customHeight="1">
      <c r="A220" s="78"/>
      <c r="B220" s="150" t="s">
        <v>260</v>
      </c>
      <c r="C220" s="25">
        <f aca="true" t="shared" si="40" ref="C220:H220">(C218+C219)/2</f>
        <v>3</v>
      </c>
      <c r="D220" s="48">
        <f t="shared" si="40"/>
        <v>7</v>
      </c>
      <c r="E220" s="48">
        <f t="shared" si="40"/>
        <v>5.5</v>
      </c>
      <c r="F220" s="48">
        <f t="shared" si="40"/>
        <v>6.5</v>
      </c>
      <c r="G220" s="48">
        <f t="shared" si="40"/>
        <v>3.5</v>
      </c>
      <c r="H220" s="135">
        <f t="shared" si="40"/>
        <v>6.5</v>
      </c>
      <c r="I220" s="299">
        <f>SUM(C220:H220)/6</f>
        <v>5.333333333333333</v>
      </c>
      <c r="J220" s="131">
        <f>STDEVP(C220:H220)</f>
        <v>1.5456030825826172</v>
      </c>
      <c r="K220" s="7"/>
      <c r="L220" s="7"/>
      <c r="U220" s="4"/>
    </row>
    <row r="221" spans="1:12" ht="16.5" customHeight="1">
      <c r="A221" s="78"/>
      <c r="B221" s="12" t="s">
        <v>258</v>
      </c>
      <c r="C221" s="210">
        <v>18</v>
      </c>
      <c r="D221" s="48">
        <v>14</v>
      </c>
      <c r="E221" s="48">
        <v>15</v>
      </c>
      <c r="F221" s="48">
        <v>16</v>
      </c>
      <c r="G221" s="48">
        <v>15</v>
      </c>
      <c r="H221" s="135">
        <v>18</v>
      </c>
      <c r="I221" s="190"/>
      <c r="J221" s="131"/>
      <c r="K221" s="7"/>
      <c r="L221" s="7"/>
    </row>
    <row r="222" spans="1:12" ht="16.5" customHeight="1">
      <c r="A222" s="78"/>
      <c r="B222" s="12" t="s">
        <v>261</v>
      </c>
      <c r="C222" s="15">
        <v>12</v>
      </c>
      <c r="D222" s="18">
        <v>15</v>
      </c>
      <c r="E222" s="18">
        <v>18</v>
      </c>
      <c r="F222" s="18">
        <v>7</v>
      </c>
      <c r="G222" s="18">
        <v>19</v>
      </c>
      <c r="H222" s="133">
        <v>14</v>
      </c>
      <c r="I222" s="190"/>
      <c r="J222" s="131"/>
      <c r="K222" s="7"/>
      <c r="L222" s="7"/>
    </row>
    <row r="223" spans="1:12" ht="16.5" customHeight="1">
      <c r="A223" s="346"/>
      <c r="B223" s="347" t="s">
        <v>253</v>
      </c>
      <c r="C223" s="357">
        <f aca="true" t="shared" si="41" ref="C223:H223">C221+C222</f>
        <v>30</v>
      </c>
      <c r="D223" s="358">
        <f t="shared" si="41"/>
        <v>29</v>
      </c>
      <c r="E223" s="358">
        <f t="shared" si="41"/>
        <v>33</v>
      </c>
      <c r="F223" s="358">
        <f t="shared" si="41"/>
        <v>23</v>
      </c>
      <c r="G223" s="358">
        <f t="shared" si="41"/>
        <v>34</v>
      </c>
      <c r="H223" s="359">
        <f t="shared" si="41"/>
        <v>32</v>
      </c>
      <c r="I223" s="299">
        <f>SUM(C223:H223)/6</f>
        <v>30.166666666666668</v>
      </c>
      <c r="J223" s="363">
        <f>STDEVP(C223:H223)</f>
        <v>3.624760528488591</v>
      </c>
      <c r="K223" s="7"/>
      <c r="L223" s="7"/>
    </row>
    <row r="224" spans="1:12" ht="15.75" customHeight="1">
      <c r="A224" s="78" t="s">
        <v>251</v>
      </c>
      <c r="B224" s="12" t="s">
        <v>255</v>
      </c>
      <c r="C224" s="15">
        <v>75</v>
      </c>
      <c r="D224" s="18">
        <v>93</v>
      </c>
      <c r="E224" s="18">
        <v>89</v>
      </c>
      <c r="F224" s="18">
        <v>97</v>
      </c>
      <c r="G224" s="18">
        <v>70</v>
      </c>
      <c r="H224" s="133">
        <v>102</v>
      </c>
      <c r="I224" s="250"/>
      <c r="J224" s="12"/>
      <c r="K224" s="7"/>
      <c r="L224" s="7"/>
    </row>
    <row r="225" spans="1:12" ht="16.5" customHeight="1">
      <c r="A225" s="78"/>
      <c r="B225" s="12" t="s">
        <v>222</v>
      </c>
      <c r="C225" s="210">
        <v>87</v>
      </c>
      <c r="D225" s="48">
        <v>78</v>
      </c>
      <c r="E225" s="48">
        <v>70</v>
      </c>
      <c r="F225" s="48">
        <v>79</v>
      </c>
      <c r="G225" s="48">
        <v>78</v>
      </c>
      <c r="H225" s="135">
        <v>86</v>
      </c>
      <c r="I225" s="87"/>
      <c r="J225" s="12"/>
      <c r="K225" s="7"/>
      <c r="L225" s="7"/>
    </row>
    <row r="226" spans="1:21" ht="16.5" customHeight="1">
      <c r="A226" s="78"/>
      <c r="B226" s="12" t="s">
        <v>225</v>
      </c>
      <c r="C226" s="211">
        <f aca="true" t="shared" si="42" ref="C226:H227">C213-C224</f>
        <v>3</v>
      </c>
      <c r="D226" s="51">
        <f t="shared" si="42"/>
        <v>9</v>
      </c>
      <c r="E226" s="51">
        <f t="shared" si="42"/>
        <v>11</v>
      </c>
      <c r="F226" s="51">
        <f t="shared" si="42"/>
        <v>7</v>
      </c>
      <c r="G226" s="51">
        <f t="shared" si="42"/>
        <v>8</v>
      </c>
      <c r="H226" s="205">
        <f t="shared" si="42"/>
        <v>8</v>
      </c>
      <c r="I226" s="269"/>
      <c r="J226" s="131"/>
      <c r="K226" s="7"/>
      <c r="L226" s="7"/>
      <c r="U226" s="4"/>
    </row>
    <row r="227" spans="1:21" ht="16.5" customHeight="1">
      <c r="A227" s="78"/>
      <c r="B227" s="12" t="s">
        <v>226</v>
      </c>
      <c r="C227" s="18">
        <f t="shared" si="42"/>
        <v>2</v>
      </c>
      <c r="D227" s="18">
        <f t="shared" si="42"/>
        <v>7</v>
      </c>
      <c r="E227" s="18">
        <f t="shared" si="42"/>
        <v>1</v>
      </c>
      <c r="F227" s="18">
        <f t="shared" si="42"/>
        <v>7</v>
      </c>
      <c r="G227" s="18">
        <f t="shared" si="42"/>
        <v>2</v>
      </c>
      <c r="H227" s="133">
        <f t="shared" si="42"/>
        <v>9</v>
      </c>
      <c r="I227" s="4"/>
      <c r="J227" s="12"/>
      <c r="K227" s="7"/>
      <c r="L227" s="7"/>
      <c r="U227" s="4"/>
    </row>
    <row r="228" spans="1:21" ht="16.5" customHeight="1">
      <c r="A228" s="78"/>
      <c r="B228" s="150" t="s">
        <v>260</v>
      </c>
      <c r="C228" s="25">
        <f aca="true" t="shared" si="43" ref="C228:H228">(C226+C227)/2</f>
        <v>2.5</v>
      </c>
      <c r="D228" s="48">
        <f t="shared" si="43"/>
        <v>8</v>
      </c>
      <c r="E228" s="48">
        <f t="shared" si="43"/>
        <v>6</v>
      </c>
      <c r="F228" s="48">
        <f t="shared" si="43"/>
        <v>7</v>
      </c>
      <c r="G228" s="48">
        <f t="shared" si="43"/>
        <v>5</v>
      </c>
      <c r="H228" s="135">
        <f t="shared" si="43"/>
        <v>8.5</v>
      </c>
      <c r="I228" s="299">
        <f>SUM(C228:H228)/6</f>
        <v>6.166666666666667</v>
      </c>
      <c r="J228" s="131">
        <f>STDEVP(C228:H228)</f>
        <v>2.0138409955990952</v>
      </c>
      <c r="K228" s="7"/>
      <c r="L228" s="7"/>
      <c r="U228" s="4"/>
    </row>
    <row r="229" spans="1:12" ht="15.75" customHeight="1">
      <c r="A229" s="78"/>
      <c r="B229" s="12" t="s">
        <v>258</v>
      </c>
      <c r="C229" s="210">
        <v>25</v>
      </c>
      <c r="D229" s="48">
        <v>20</v>
      </c>
      <c r="E229" s="48">
        <v>20</v>
      </c>
      <c r="F229" s="48">
        <v>19</v>
      </c>
      <c r="G229" s="48">
        <v>22</v>
      </c>
      <c r="H229" s="135">
        <v>23</v>
      </c>
      <c r="I229" s="190"/>
      <c r="J229" s="131"/>
      <c r="K229" s="7"/>
      <c r="L229" s="7"/>
    </row>
    <row r="230" spans="1:12" ht="16.5" customHeight="1">
      <c r="A230" s="78"/>
      <c r="B230" s="12" t="s">
        <v>261</v>
      </c>
      <c r="C230" s="15">
        <v>20</v>
      </c>
      <c r="D230" s="18">
        <v>22</v>
      </c>
      <c r="E230" s="18">
        <v>20</v>
      </c>
      <c r="F230" s="18">
        <v>22</v>
      </c>
      <c r="G230" s="18">
        <v>22</v>
      </c>
      <c r="H230" s="133">
        <v>21</v>
      </c>
      <c r="I230" s="190"/>
      <c r="J230" s="131"/>
      <c r="K230" s="7"/>
      <c r="L230" s="7"/>
    </row>
    <row r="231" spans="1:12" ht="16.5" customHeight="1">
      <c r="A231" s="78"/>
      <c r="B231" s="12" t="s">
        <v>250</v>
      </c>
      <c r="C231" s="15">
        <f aca="true" t="shared" si="44" ref="C231:H231">C229+C230</f>
        <v>45</v>
      </c>
      <c r="D231" s="18">
        <f t="shared" si="44"/>
        <v>42</v>
      </c>
      <c r="E231" s="18">
        <f t="shared" si="44"/>
        <v>40</v>
      </c>
      <c r="F231" s="18">
        <f t="shared" si="44"/>
        <v>41</v>
      </c>
      <c r="G231" s="18">
        <f t="shared" si="44"/>
        <v>44</v>
      </c>
      <c r="H231" s="133">
        <f t="shared" si="44"/>
        <v>44</v>
      </c>
      <c r="I231" s="299">
        <f>SUM(C231:H231)/6</f>
        <v>42.666666666666664</v>
      </c>
      <c r="J231" s="131">
        <f>STDEVP(C231:H231)</f>
        <v>1.7950549357115013</v>
      </c>
      <c r="K231" s="7"/>
      <c r="L231" s="7"/>
    </row>
    <row r="232" spans="1:12" ht="15" customHeight="1">
      <c r="A232" s="341" t="s">
        <v>248</v>
      </c>
      <c r="B232" s="342" t="s">
        <v>254</v>
      </c>
      <c r="C232" s="343">
        <v>65</v>
      </c>
      <c r="D232" s="344">
        <v>79</v>
      </c>
      <c r="E232" s="344">
        <v>76</v>
      </c>
      <c r="F232" s="344">
        <v>86</v>
      </c>
      <c r="G232" s="344">
        <v>54</v>
      </c>
      <c r="H232" s="345">
        <v>89</v>
      </c>
      <c r="I232" s="362"/>
      <c r="J232" s="342"/>
      <c r="K232" s="7"/>
      <c r="L232" s="7"/>
    </row>
    <row r="233" spans="1:12" ht="16.5" customHeight="1">
      <c r="A233" s="78"/>
      <c r="B233" s="12" t="s">
        <v>256</v>
      </c>
      <c r="C233" s="15">
        <v>72</v>
      </c>
      <c r="D233" s="18">
        <v>65</v>
      </c>
      <c r="E233" s="18">
        <v>61</v>
      </c>
      <c r="F233" s="18">
        <v>62</v>
      </c>
      <c r="G233" s="18">
        <v>63</v>
      </c>
      <c r="H233" s="133">
        <v>75</v>
      </c>
      <c r="I233" s="87"/>
      <c r="J233" s="12"/>
      <c r="K233" s="7"/>
      <c r="L233" s="7"/>
    </row>
    <row r="234" spans="1:21" ht="16.5" customHeight="1">
      <c r="A234" s="78"/>
      <c r="B234" s="12" t="s">
        <v>225</v>
      </c>
      <c r="C234" s="211">
        <f aca="true" t="shared" si="45" ref="C234:H235">C213-C232</f>
        <v>13</v>
      </c>
      <c r="D234" s="51">
        <f t="shared" si="45"/>
        <v>23</v>
      </c>
      <c r="E234" s="51">
        <f t="shared" si="45"/>
        <v>24</v>
      </c>
      <c r="F234" s="51">
        <f t="shared" si="45"/>
        <v>18</v>
      </c>
      <c r="G234" s="51">
        <f t="shared" si="45"/>
        <v>24</v>
      </c>
      <c r="H234" s="205">
        <f t="shared" si="45"/>
        <v>21</v>
      </c>
      <c r="I234" s="269"/>
      <c r="J234" s="131"/>
      <c r="K234" s="7"/>
      <c r="L234" s="7"/>
      <c r="U234" s="4"/>
    </row>
    <row r="235" spans="1:21" ht="16.5" customHeight="1">
      <c r="A235" s="78"/>
      <c r="B235" s="12" t="s">
        <v>226</v>
      </c>
      <c r="C235" s="18">
        <f t="shared" si="45"/>
        <v>17</v>
      </c>
      <c r="D235" s="18">
        <f t="shared" si="45"/>
        <v>20</v>
      </c>
      <c r="E235" s="18">
        <f t="shared" si="45"/>
        <v>10</v>
      </c>
      <c r="F235" s="18">
        <f t="shared" si="45"/>
        <v>24</v>
      </c>
      <c r="G235" s="18">
        <f t="shared" si="45"/>
        <v>17</v>
      </c>
      <c r="H235" s="133">
        <f t="shared" si="45"/>
        <v>20</v>
      </c>
      <c r="I235" s="4"/>
      <c r="J235" s="12"/>
      <c r="K235" s="7"/>
      <c r="L235" s="7"/>
      <c r="U235" s="4"/>
    </row>
    <row r="236" spans="1:21" ht="16.5" customHeight="1">
      <c r="A236" s="78"/>
      <c r="B236" s="150" t="s">
        <v>263</v>
      </c>
      <c r="C236" s="25">
        <f aca="true" t="shared" si="46" ref="C236:H236">(C234+C235)/2</f>
        <v>15</v>
      </c>
      <c r="D236" s="48">
        <f t="shared" si="46"/>
        <v>21.5</v>
      </c>
      <c r="E236" s="48">
        <f t="shared" si="46"/>
        <v>17</v>
      </c>
      <c r="F236" s="48">
        <f t="shared" si="46"/>
        <v>21</v>
      </c>
      <c r="G236" s="48">
        <f t="shared" si="46"/>
        <v>20.5</v>
      </c>
      <c r="H236" s="135">
        <f t="shared" si="46"/>
        <v>20.5</v>
      </c>
      <c r="I236" s="299">
        <f>SUM(C236:H236)/6</f>
        <v>19.25</v>
      </c>
      <c r="J236" s="131">
        <f>STDEVP(C236:H236)</f>
        <v>2.3935677693908453</v>
      </c>
      <c r="K236" s="7"/>
      <c r="L236" s="7"/>
      <c r="U236" s="4"/>
    </row>
    <row r="237" spans="1:12" ht="17.25" customHeight="1">
      <c r="A237" s="78"/>
      <c r="B237" s="12" t="s">
        <v>167</v>
      </c>
      <c r="C237" s="15">
        <v>89</v>
      </c>
      <c r="D237" s="18">
        <v>76</v>
      </c>
      <c r="E237" s="18">
        <v>90</v>
      </c>
      <c r="F237" s="18">
        <v>78</v>
      </c>
      <c r="G237" s="18">
        <v>87</v>
      </c>
      <c r="H237" s="133">
        <v>79</v>
      </c>
      <c r="I237" s="190"/>
      <c r="J237" s="131"/>
      <c r="K237" s="7"/>
      <c r="L237" s="7"/>
    </row>
    <row r="238" spans="1:12" ht="15" customHeight="1">
      <c r="A238" s="78"/>
      <c r="B238" s="12" t="s">
        <v>168</v>
      </c>
      <c r="C238" s="264">
        <v>81</v>
      </c>
      <c r="D238" s="49">
        <v>85</v>
      </c>
      <c r="E238" s="49">
        <v>80</v>
      </c>
      <c r="F238" s="49">
        <v>68</v>
      </c>
      <c r="G238" s="49">
        <v>84</v>
      </c>
      <c r="H238" s="202">
        <v>85</v>
      </c>
      <c r="I238" s="190"/>
      <c r="J238" s="131"/>
      <c r="K238" s="7"/>
      <c r="L238" s="7"/>
    </row>
    <row r="239" spans="1:12" ht="18" customHeight="1" thickBot="1">
      <c r="A239" s="121"/>
      <c r="B239" s="14" t="s">
        <v>169</v>
      </c>
      <c r="C239" s="181">
        <f aca="true" t="shared" si="47" ref="C239:H239">C237+C238</f>
        <v>170</v>
      </c>
      <c r="D239" s="128">
        <f t="shared" si="47"/>
        <v>161</v>
      </c>
      <c r="E239" s="128">
        <f t="shared" si="47"/>
        <v>170</v>
      </c>
      <c r="F239" s="128">
        <f t="shared" si="47"/>
        <v>146</v>
      </c>
      <c r="G239" s="128">
        <f t="shared" si="47"/>
        <v>171</v>
      </c>
      <c r="H239" s="129">
        <f t="shared" si="47"/>
        <v>164</v>
      </c>
      <c r="I239" s="300">
        <f>SUM(C239:H239)/6</f>
        <v>163.66666666666666</v>
      </c>
      <c r="J239" s="221">
        <f>STDEVP(C239:H239)</f>
        <v>8.692269873603532</v>
      </c>
      <c r="K239" s="78"/>
      <c r="L239" s="7"/>
    </row>
    <row r="240" spans="11:12" ht="11.25">
      <c r="K240" s="7"/>
      <c r="L240" s="7"/>
    </row>
    <row r="241" spans="11:12" ht="11.25">
      <c r="K241" s="7"/>
      <c r="L241" s="7"/>
    </row>
    <row r="242" spans="11:12" ht="11.25">
      <c r="K242" s="7"/>
      <c r="L242" s="7"/>
    </row>
    <row r="243" ht="16.5" customHeight="1">
      <c r="A243" s="2" t="s">
        <v>18</v>
      </c>
    </row>
    <row r="244" spans="1:3" ht="15" customHeight="1">
      <c r="A244" s="2" t="s">
        <v>11</v>
      </c>
      <c r="C244" s="1" t="s">
        <v>275</v>
      </c>
    </row>
    <row r="245" spans="1:3" ht="15" customHeight="1">
      <c r="A245" s="2"/>
      <c r="C245" s="1"/>
    </row>
    <row r="246" spans="1:6" ht="11.25">
      <c r="A246" s="4" t="s">
        <v>0</v>
      </c>
      <c r="B246" s="4" t="s">
        <v>54</v>
      </c>
      <c r="D246" s="4" t="s">
        <v>56</v>
      </c>
      <c r="F246" s="4" t="s">
        <v>65</v>
      </c>
    </row>
    <row r="247" spans="1:6" ht="11.25">
      <c r="A247" s="10">
        <v>36838</v>
      </c>
      <c r="B247" s="4" t="s">
        <v>191</v>
      </c>
      <c r="D247" s="4" t="s">
        <v>85</v>
      </c>
      <c r="F247" s="4" t="s">
        <v>190</v>
      </c>
    </row>
    <row r="248" spans="3:8" ht="11.25">
      <c r="C248" s="4" t="s">
        <v>42</v>
      </c>
      <c r="D248" s="8">
        <v>1.3</v>
      </c>
      <c r="E248" s="8"/>
      <c r="F248" s="8"/>
      <c r="G248" s="8" t="s">
        <v>43</v>
      </c>
      <c r="H248" s="8">
        <v>2.55</v>
      </c>
    </row>
    <row r="249" spans="1:12" ht="22.5" customHeight="1" thickBot="1">
      <c r="A249" s="5" t="s">
        <v>7</v>
      </c>
      <c r="B249" s="5"/>
      <c r="C249" s="5" t="s">
        <v>20</v>
      </c>
      <c r="D249" s="5" t="s">
        <v>21</v>
      </c>
      <c r="E249" s="5" t="s">
        <v>22</v>
      </c>
      <c r="F249" s="5" t="s">
        <v>23</v>
      </c>
      <c r="G249" s="5" t="s">
        <v>24</v>
      </c>
      <c r="H249" s="5" t="s">
        <v>25</v>
      </c>
      <c r="I249" s="6" t="s">
        <v>170</v>
      </c>
      <c r="J249" s="6" t="s">
        <v>161</v>
      </c>
      <c r="K249" s="35" t="s">
        <v>76</v>
      </c>
      <c r="L249" s="35"/>
    </row>
    <row r="250" spans="1:12" ht="21.75" customHeight="1" thickTop="1">
      <c r="A250" s="117" t="s">
        <v>234</v>
      </c>
      <c r="B250" s="7" t="s">
        <v>52</v>
      </c>
      <c r="C250" s="173">
        <v>245</v>
      </c>
      <c r="D250" s="176">
        <v>241</v>
      </c>
      <c r="E250" s="176">
        <v>210</v>
      </c>
      <c r="F250" s="176">
        <v>230</v>
      </c>
      <c r="G250" s="176">
        <v>223</v>
      </c>
      <c r="H250" s="174">
        <v>224</v>
      </c>
      <c r="I250" s="88"/>
      <c r="J250" s="11"/>
      <c r="K250" s="22" t="s">
        <v>280</v>
      </c>
      <c r="L250" s="22"/>
    </row>
    <row r="251" spans="1:12" ht="21.75" customHeight="1">
      <c r="A251" s="126" t="s">
        <v>278</v>
      </c>
      <c r="B251" s="4" t="s">
        <v>49</v>
      </c>
      <c r="C251" s="25">
        <v>51</v>
      </c>
      <c r="D251" s="48">
        <v>59</v>
      </c>
      <c r="E251" s="48">
        <v>56</v>
      </c>
      <c r="F251" s="48">
        <v>50</v>
      </c>
      <c r="G251" s="48">
        <v>50</v>
      </c>
      <c r="H251" s="150">
        <v>58</v>
      </c>
      <c r="I251" s="89"/>
      <c r="J251" s="130"/>
      <c r="K251" s="7" t="s">
        <v>279</v>
      </c>
      <c r="L251" s="7"/>
    </row>
    <row r="252" spans="1:12" ht="15" customHeight="1">
      <c r="A252" s="118" t="s">
        <v>9</v>
      </c>
      <c r="B252" s="4" t="s">
        <v>153</v>
      </c>
      <c r="C252" s="100">
        <f aca="true" t="shared" si="48" ref="C252:H252">C251/C250</f>
        <v>0.20816326530612245</v>
      </c>
      <c r="D252" s="154">
        <f t="shared" si="48"/>
        <v>0.24481327800829875</v>
      </c>
      <c r="E252" s="154">
        <f t="shared" si="48"/>
        <v>0.26666666666666666</v>
      </c>
      <c r="F252" s="154">
        <f t="shared" si="48"/>
        <v>0.21739130434782608</v>
      </c>
      <c r="G252" s="154">
        <f t="shared" si="48"/>
        <v>0.2242152466367713</v>
      </c>
      <c r="H252" s="147">
        <f t="shared" si="48"/>
        <v>0.25892857142857145</v>
      </c>
      <c r="I252" s="101">
        <f>(C252+D252+E252+F252+G252+H252)/6</f>
        <v>0.2366963887323761</v>
      </c>
      <c r="J252" s="130"/>
      <c r="K252" s="7"/>
      <c r="L252" s="7"/>
    </row>
    <row r="253" spans="1:21" ht="22.5" customHeight="1">
      <c r="A253" s="118"/>
      <c r="B253" s="4" t="s">
        <v>50</v>
      </c>
      <c r="C253" s="25">
        <v>86</v>
      </c>
      <c r="D253" s="48">
        <v>94</v>
      </c>
      <c r="E253" s="48">
        <v>92</v>
      </c>
      <c r="F253" s="48">
        <v>85</v>
      </c>
      <c r="G253" s="48">
        <v>83</v>
      </c>
      <c r="H253" s="150">
        <v>96</v>
      </c>
      <c r="I253" s="89"/>
      <c r="J253" s="130"/>
      <c r="K253" s="7"/>
      <c r="L253" s="7"/>
      <c r="M253" s="8">
        <f>(C257-I257)^2</f>
        <v>0</v>
      </c>
      <c r="N253" s="8">
        <f>(D257-I257)^2</f>
        <v>0</v>
      </c>
      <c r="O253" s="8">
        <f>(E257-I257)^2</f>
        <v>0</v>
      </c>
      <c r="P253" s="8">
        <f>(F257-I257)^2</f>
        <v>0</v>
      </c>
      <c r="Q253" s="31" t="e">
        <f>(#REF!-I257)^2</f>
        <v>#REF!</v>
      </c>
      <c r="R253" s="8">
        <f>(H257-I257)^2</f>
        <v>0</v>
      </c>
      <c r="S253" s="8"/>
      <c r="T253" s="8" t="e">
        <f>SUM(M253:R253)</f>
        <v>#REF!</v>
      </c>
      <c r="U253" s="32" t="e">
        <f>SQRT(T253/(6-1))</f>
        <v>#REF!</v>
      </c>
    </row>
    <row r="254" spans="1:12" ht="16.5" customHeight="1">
      <c r="A254" s="118"/>
      <c r="B254" s="4" t="s">
        <v>154</v>
      </c>
      <c r="C254" s="100">
        <f aca="true" t="shared" si="49" ref="C254:H254">C253/C250</f>
        <v>0.3510204081632653</v>
      </c>
      <c r="D254" s="154">
        <f t="shared" si="49"/>
        <v>0.3900414937759336</v>
      </c>
      <c r="E254" s="154">
        <f t="shared" si="49"/>
        <v>0.4380952380952381</v>
      </c>
      <c r="F254" s="154">
        <f t="shared" si="49"/>
        <v>0.3695652173913043</v>
      </c>
      <c r="G254" s="154">
        <f t="shared" si="49"/>
        <v>0.3721973094170404</v>
      </c>
      <c r="H254" s="147">
        <f t="shared" si="49"/>
        <v>0.42857142857142855</v>
      </c>
      <c r="I254" s="101">
        <f>(C254+D254+E254+F254+G254+H254)/6</f>
        <v>0.39158184923570166</v>
      </c>
      <c r="J254" s="130"/>
      <c r="K254" s="7"/>
      <c r="L254" s="7"/>
    </row>
    <row r="255" spans="1:21" ht="18.75" customHeight="1">
      <c r="A255" s="118"/>
      <c r="B255" s="4" t="s">
        <v>39</v>
      </c>
      <c r="C255" s="102">
        <v>315</v>
      </c>
      <c r="D255" s="51">
        <v>315</v>
      </c>
      <c r="E255" s="51">
        <v>301</v>
      </c>
      <c r="F255" s="51">
        <v>293</v>
      </c>
      <c r="G255" s="51">
        <v>269</v>
      </c>
      <c r="H255" s="175">
        <v>318</v>
      </c>
      <c r="I255" s="91"/>
      <c r="J255" s="12"/>
      <c r="K255" s="7"/>
      <c r="L255" s="7"/>
      <c r="M255" s="8" t="e">
        <f>(#REF!-#REF!)^2</f>
        <v>#REF!</v>
      </c>
      <c r="N255" s="8" t="e">
        <f>(#REF!-#REF!)^2</f>
        <v>#REF!</v>
      </c>
      <c r="O255" s="8" t="e">
        <f>(#REF!-#REF!)^2</f>
        <v>#REF!</v>
      </c>
      <c r="P255" s="8" t="e">
        <f>(#REF!-#REF!)^2</f>
        <v>#REF!</v>
      </c>
      <c r="Q255" s="31" t="e">
        <f>(#REF!-#REF!)^2</f>
        <v>#REF!</v>
      </c>
      <c r="R255" s="8" t="e">
        <f>(#REF!-#REF!)^2</f>
        <v>#REF!</v>
      </c>
      <c r="S255" s="8"/>
      <c r="T255" s="8" t="e">
        <f>SUM(M255:R255)</f>
        <v>#REF!</v>
      </c>
      <c r="U255" s="32" t="e">
        <f>SQRT(T255/(6-1))</f>
        <v>#REF!</v>
      </c>
    </row>
    <row r="256" spans="1:12" ht="16.5" customHeight="1">
      <c r="A256" s="118"/>
      <c r="B256" s="4" t="s">
        <v>230</v>
      </c>
      <c r="C256" s="292">
        <f aca="true" t="shared" si="50" ref="C256:H256">C255/C250</f>
        <v>1.2857142857142858</v>
      </c>
      <c r="D256" s="154">
        <f t="shared" si="50"/>
        <v>1.3070539419087137</v>
      </c>
      <c r="E256" s="154">
        <f t="shared" si="50"/>
        <v>1.4333333333333333</v>
      </c>
      <c r="F256" s="154">
        <f t="shared" si="50"/>
        <v>1.2739130434782608</v>
      </c>
      <c r="G256" s="154">
        <f t="shared" si="50"/>
        <v>1.2062780269058295</v>
      </c>
      <c r="H256" s="154">
        <f t="shared" si="50"/>
        <v>1.4196428571428572</v>
      </c>
      <c r="I256" s="101">
        <f>(C256+D256+E256+F256+G256+H256)/6</f>
        <v>1.320989248080547</v>
      </c>
      <c r="J256" s="130"/>
      <c r="K256" s="7"/>
      <c r="L256" s="7"/>
    </row>
    <row r="257" spans="1:21" ht="18.75" customHeight="1">
      <c r="A257" s="127"/>
      <c r="B257" s="108" t="s">
        <v>71</v>
      </c>
      <c r="C257" s="166"/>
      <c r="D257" s="47"/>
      <c r="E257" s="47"/>
      <c r="F257" s="47"/>
      <c r="G257" s="165">
        <v>35.74</v>
      </c>
      <c r="H257" s="105"/>
      <c r="I257" s="90"/>
      <c r="J257" s="131"/>
      <c r="K257" s="7"/>
      <c r="L257" s="7"/>
      <c r="M257" s="8">
        <f>(C258-I258)^2</f>
        <v>0.11155599999999738</v>
      </c>
      <c r="N257" s="8">
        <f>(D258-I258)^2</f>
        <v>0.4408959999999925</v>
      </c>
      <c r="O257" s="8">
        <f>(E258-I258)^2</f>
        <v>0.2981160000000071</v>
      </c>
      <c r="P257" s="8">
        <f>(F258-I258)^2</f>
        <v>0.9920160000000044</v>
      </c>
      <c r="Q257" s="31">
        <f>(G257-I258)^2</f>
        <v>3.984016000000009</v>
      </c>
      <c r="R257" s="8">
        <f>(H258-I258)^2</f>
        <v>0.29593599999999665</v>
      </c>
      <c r="S257" s="8"/>
      <c r="T257" s="8">
        <f>SUM(M257:R257)</f>
        <v>6.122536000000007</v>
      </c>
      <c r="U257" s="32">
        <f>SQRT(T257/(6-1))</f>
        <v>1.1065745343175042</v>
      </c>
    </row>
    <row r="258" spans="1:12" ht="20.25" customHeight="1">
      <c r="A258" s="78"/>
      <c r="B258" s="7" t="s">
        <v>107</v>
      </c>
      <c r="C258" s="296">
        <v>38.07</v>
      </c>
      <c r="D258" s="252">
        <v>38.4</v>
      </c>
      <c r="E258" s="252">
        <v>37.19</v>
      </c>
      <c r="F258" s="374">
        <v>36.74</v>
      </c>
      <c r="G258" s="48"/>
      <c r="H258" s="373">
        <v>38.28</v>
      </c>
      <c r="I258" s="90">
        <f>(C258+D258+E258+F258+H258)/5</f>
        <v>37.736000000000004</v>
      </c>
      <c r="J258" s="131">
        <f>STDEVP(C258:H258)</f>
        <v>0.6539908256235665</v>
      </c>
      <c r="K258" s="7"/>
      <c r="L258" s="7"/>
    </row>
    <row r="259" spans="1:12" ht="21" customHeight="1" thickBot="1">
      <c r="A259" s="280"/>
      <c r="B259" s="281" t="s">
        <v>27</v>
      </c>
      <c r="C259" s="282" t="s">
        <v>6</v>
      </c>
      <c r="D259" s="283" t="s">
        <v>6</v>
      </c>
      <c r="E259" s="283" t="s">
        <v>6</v>
      </c>
      <c r="F259" s="283" t="s">
        <v>6</v>
      </c>
      <c r="G259" s="283" t="s">
        <v>6</v>
      </c>
      <c r="H259" s="283" t="s">
        <v>6</v>
      </c>
      <c r="I259" s="285"/>
      <c r="J259" s="286"/>
      <c r="K259" s="7"/>
      <c r="L259" s="7"/>
    </row>
    <row r="260" spans="1:12" ht="17.25" customHeight="1">
      <c r="A260" s="7"/>
      <c r="B260" s="7"/>
      <c r="C260" s="7"/>
      <c r="D260" s="7"/>
      <c r="E260" s="7"/>
      <c r="F260" s="7"/>
      <c r="G260" s="7"/>
      <c r="H260" s="7"/>
      <c r="I260" s="87"/>
      <c r="J260" s="7"/>
      <c r="K260" s="7"/>
      <c r="L260" s="7"/>
    </row>
    <row r="261" spans="1:12" ht="16.5" customHeight="1">
      <c r="A261" s="2" t="s">
        <v>18</v>
      </c>
      <c r="K261" s="7"/>
      <c r="L261" s="7"/>
    </row>
    <row r="262" spans="1:12" ht="15" customHeight="1">
      <c r="A262" s="2" t="s">
        <v>11</v>
      </c>
      <c r="C262" s="1" t="s">
        <v>275</v>
      </c>
      <c r="K262" s="7"/>
      <c r="L262" s="7"/>
    </row>
    <row r="263" spans="1:12" ht="17.25" customHeight="1" thickBot="1">
      <c r="A263" s="78"/>
      <c r="B263" s="7"/>
      <c r="C263" s="281"/>
      <c r="D263" s="281"/>
      <c r="E263" s="281"/>
      <c r="F263" s="281"/>
      <c r="G263" s="281"/>
      <c r="H263" s="281"/>
      <c r="I263" s="288"/>
      <c r="J263" s="281"/>
      <c r="K263" s="7"/>
      <c r="L263" s="7"/>
    </row>
    <row r="264" spans="1:12" ht="23.25" customHeight="1">
      <c r="A264" s="287" t="s">
        <v>108</v>
      </c>
      <c r="B264" s="270" t="s">
        <v>196</v>
      </c>
      <c r="C264" s="293">
        <v>50</v>
      </c>
      <c r="D264" s="294">
        <v>60</v>
      </c>
      <c r="E264" s="294">
        <v>87</v>
      </c>
      <c r="F264" s="294">
        <v>80</v>
      </c>
      <c r="G264" s="294">
        <v>95</v>
      </c>
      <c r="H264" s="295">
        <v>76</v>
      </c>
      <c r="I264" s="274"/>
      <c r="J264" s="270"/>
      <c r="K264" s="7"/>
      <c r="L264" s="7"/>
    </row>
    <row r="265" spans="1:12" ht="18" customHeight="1">
      <c r="A265" s="116"/>
      <c r="B265" s="12" t="s">
        <v>223</v>
      </c>
      <c r="C265" s="15">
        <v>60</v>
      </c>
      <c r="D265" s="18">
        <v>50</v>
      </c>
      <c r="E265" s="18">
        <v>78</v>
      </c>
      <c r="F265" s="18">
        <v>72</v>
      </c>
      <c r="G265" s="18">
        <v>81</v>
      </c>
      <c r="H265" s="133">
        <v>72</v>
      </c>
      <c r="I265" s="87"/>
      <c r="J265" s="12"/>
      <c r="K265" s="7"/>
      <c r="L265" s="7"/>
    </row>
    <row r="266" spans="1:21" ht="16.5" customHeight="1">
      <c r="A266" s="78"/>
      <c r="B266" s="175" t="s">
        <v>227</v>
      </c>
      <c r="C266" s="102">
        <f aca="true" t="shared" si="51" ref="C266:H266">(C264+C265)/2</f>
        <v>55</v>
      </c>
      <c r="D266" s="51">
        <f t="shared" si="51"/>
        <v>55</v>
      </c>
      <c r="E266" s="51">
        <f t="shared" si="51"/>
        <v>82.5</v>
      </c>
      <c r="F266" s="51">
        <f t="shared" si="51"/>
        <v>76</v>
      </c>
      <c r="G266" s="51">
        <f t="shared" si="51"/>
        <v>88</v>
      </c>
      <c r="H266" s="205">
        <f t="shared" si="51"/>
        <v>74</v>
      </c>
      <c r="I266" s="269"/>
      <c r="J266" s="131"/>
      <c r="K266" s="7"/>
      <c r="L266" s="7"/>
      <c r="U266" s="4"/>
    </row>
    <row r="267" spans="1:12" ht="15" customHeight="1">
      <c r="A267" s="341" t="s">
        <v>252</v>
      </c>
      <c r="B267" s="342" t="s">
        <v>254</v>
      </c>
      <c r="C267" s="356">
        <v>48</v>
      </c>
      <c r="D267" s="316">
        <v>58</v>
      </c>
      <c r="E267" s="316">
        <v>84</v>
      </c>
      <c r="F267" s="316">
        <v>77</v>
      </c>
      <c r="G267" s="316">
        <v>77</v>
      </c>
      <c r="H267" s="317">
        <v>73</v>
      </c>
      <c r="I267" s="362"/>
      <c r="J267" s="342"/>
      <c r="K267" s="7"/>
      <c r="L267" s="7"/>
    </row>
    <row r="268" spans="1:12" ht="15" customHeight="1">
      <c r="A268" s="78"/>
      <c r="B268" s="12" t="s">
        <v>224</v>
      </c>
      <c r="C268" s="210">
        <v>51</v>
      </c>
      <c r="D268" s="48">
        <v>45</v>
      </c>
      <c r="E268" s="48">
        <v>70</v>
      </c>
      <c r="F268" s="48">
        <v>66</v>
      </c>
      <c r="G268" s="48">
        <v>85</v>
      </c>
      <c r="H268" s="135">
        <v>64</v>
      </c>
      <c r="I268" s="87"/>
      <c r="J268" s="12"/>
      <c r="K268" s="7"/>
      <c r="L268" s="7"/>
    </row>
    <row r="269" spans="1:21" ht="16.5" customHeight="1">
      <c r="A269" s="78"/>
      <c r="B269" s="12" t="s">
        <v>225</v>
      </c>
      <c r="C269" s="211">
        <f aca="true" t="shared" si="52" ref="C269:H269">C264-C267</f>
        <v>2</v>
      </c>
      <c r="D269" s="51">
        <f t="shared" si="52"/>
        <v>2</v>
      </c>
      <c r="E269" s="51">
        <f t="shared" si="52"/>
        <v>3</v>
      </c>
      <c r="F269" s="51">
        <f t="shared" si="52"/>
        <v>3</v>
      </c>
      <c r="G269" s="51">
        <f t="shared" si="52"/>
        <v>18</v>
      </c>
      <c r="H269" s="205">
        <f t="shared" si="52"/>
        <v>3</v>
      </c>
      <c r="I269" s="269"/>
      <c r="J269" s="131"/>
      <c r="K269" s="7"/>
      <c r="L269" s="7"/>
      <c r="U269" s="4"/>
    </row>
    <row r="270" spans="1:21" ht="16.5" customHeight="1">
      <c r="A270" s="78"/>
      <c r="B270" s="12" t="s">
        <v>226</v>
      </c>
      <c r="C270" s="18">
        <f aca="true" t="shared" si="53" ref="C270:H270">C265-C268</f>
        <v>9</v>
      </c>
      <c r="D270" s="18">
        <f t="shared" si="53"/>
        <v>5</v>
      </c>
      <c r="E270" s="18">
        <f t="shared" si="53"/>
        <v>8</v>
      </c>
      <c r="F270" s="18">
        <f t="shared" si="53"/>
        <v>6</v>
      </c>
      <c r="G270" s="18">
        <f t="shared" si="53"/>
        <v>-4</v>
      </c>
      <c r="H270" s="133">
        <f t="shared" si="53"/>
        <v>8</v>
      </c>
      <c r="I270" s="7"/>
      <c r="J270" s="12"/>
      <c r="K270" s="7"/>
      <c r="L270" s="7"/>
      <c r="U270" s="4"/>
    </row>
    <row r="271" spans="1:21" ht="16.5" customHeight="1">
      <c r="A271" s="78"/>
      <c r="B271" s="150" t="s">
        <v>260</v>
      </c>
      <c r="C271" s="25">
        <f aca="true" t="shared" si="54" ref="C271:H271">(C269+C270)/2</f>
        <v>5.5</v>
      </c>
      <c r="D271" s="48">
        <f t="shared" si="54"/>
        <v>3.5</v>
      </c>
      <c r="E271" s="48">
        <f t="shared" si="54"/>
        <v>5.5</v>
      </c>
      <c r="F271" s="48">
        <f t="shared" si="54"/>
        <v>4.5</v>
      </c>
      <c r="G271" s="48">
        <f t="shared" si="54"/>
        <v>7</v>
      </c>
      <c r="H271" s="135">
        <f t="shared" si="54"/>
        <v>5.5</v>
      </c>
      <c r="I271" s="299">
        <f>SUM(C271:H271)/6</f>
        <v>5.25</v>
      </c>
      <c r="J271" s="131">
        <f>STDEVP(C271:H271)</f>
        <v>1.070436048222094</v>
      </c>
      <c r="K271" s="7"/>
      <c r="L271" s="7"/>
      <c r="U271" s="4"/>
    </row>
    <row r="272" spans="1:12" ht="16.5" customHeight="1">
      <c r="A272" s="78"/>
      <c r="B272" s="12" t="s">
        <v>276</v>
      </c>
      <c r="C272" s="210">
        <v>24</v>
      </c>
      <c r="D272" s="48">
        <v>24</v>
      </c>
      <c r="E272" s="48">
        <v>20</v>
      </c>
      <c r="F272" s="48">
        <v>21</v>
      </c>
      <c r="G272" s="48">
        <v>33</v>
      </c>
      <c r="H272" s="135">
        <v>15</v>
      </c>
      <c r="I272" s="190"/>
      <c r="J272" s="131"/>
      <c r="K272" s="7"/>
      <c r="L272" s="7"/>
    </row>
    <row r="273" spans="1:12" ht="16.5" customHeight="1">
      <c r="A273" s="78"/>
      <c r="B273" s="12" t="s">
        <v>277</v>
      </c>
      <c r="C273" s="15">
        <v>21</v>
      </c>
      <c r="D273" s="18">
        <v>23</v>
      </c>
      <c r="E273" s="18">
        <v>29</v>
      </c>
      <c r="F273" s="18">
        <v>17</v>
      </c>
      <c r="G273" s="18">
        <v>26</v>
      </c>
      <c r="H273" s="133">
        <v>36</v>
      </c>
      <c r="I273" s="190"/>
      <c r="J273" s="131"/>
      <c r="K273" s="7"/>
      <c r="L273" s="7"/>
    </row>
    <row r="274" spans="1:12" ht="16.5" customHeight="1">
      <c r="A274" s="346"/>
      <c r="B274" s="347" t="s">
        <v>253</v>
      </c>
      <c r="C274" s="357">
        <f aca="true" t="shared" si="55" ref="C274:H274">C272+C273</f>
        <v>45</v>
      </c>
      <c r="D274" s="358">
        <f t="shared" si="55"/>
        <v>47</v>
      </c>
      <c r="E274" s="358">
        <f t="shared" si="55"/>
        <v>49</v>
      </c>
      <c r="F274" s="358">
        <f t="shared" si="55"/>
        <v>38</v>
      </c>
      <c r="G274" s="358">
        <f t="shared" si="55"/>
        <v>59</v>
      </c>
      <c r="H274" s="359">
        <f t="shared" si="55"/>
        <v>51</v>
      </c>
      <c r="I274" s="299">
        <f>SUM(C274:H274)/6</f>
        <v>48.166666666666664</v>
      </c>
      <c r="J274" s="363">
        <f>STDEVP(C274:H274)</f>
        <v>6.335525936249404</v>
      </c>
      <c r="K274" s="7"/>
      <c r="L274" s="7"/>
    </row>
    <row r="275" spans="1:12" ht="18.75" customHeight="1">
      <c r="A275" s="78" t="s">
        <v>251</v>
      </c>
      <c r="B275" s="12" t="s">
        <v>255</v>
      </c>
      <c r="C275" s="15">
        <v>48</v>
      </c>
      <c r="D275" s="18">
        <v>57</v>
      </c>
      <c r="E275" s="18">
        <v>83</v>
      </c>
      <c r="F275" s="18">
        <v>75</v>
      </c>
      <c r="G275" s="18">
        <v>74</v>
      </c>
      <c r="H275" s="133">
        <v>72</v>
      </c>
      <c r="I275" s="250"/>
      <c r="J275" s="12"/>
      <c r="K275" s="7"/>
      <c r="L275" s="7"/>
    </row>
    <row r="276" spans="1:12" ht="18" customHeight="1">
      <c r="A276" s="78"/>
      <c r="B276" s="12" t="s">
        <v>222</v>
      </c>
      <c r="C276" s="210">
        <v>47</v>
      </c>
      <c r="D276" s="48">
        <v>41</v>
      </c>
      <c r="E276" s="48">
        <v>68</v>
      </c>
      <c r="F276" s="48">
        <v>66</v>
      </c>
      <c r="G276" s="48">
        <v>81</v>
      </c>
      <c r="H276" s="135">
        <v>61</v>
      </c>
      <c r="I276" s="87"/>
      <c r="J276" s="12"/>
      <c r="K276" s="7"/>
      <c r="L276" s="7"/>
    </row>
    <row r="277" spans="1:21" ht="16.5" customHeight="1">
      <c r="A277" s="78"/>
      <c r="B277" s="12" t="s">
        <v>225</v>
      </c>
      <c r="C277" s="211">
        <f aca="true" t="shared" si="56" ref="C277:H277">C264-C275</f>
        <v>2</v>
      </c>
      <c r="D277" s="51">
        <f t="shared" si="56"/>
        <v>3</v>
      </c>
      <c r="E277" s="51">
        <f t="shared" si="56"/>
        <v>4</v>
      </c>
      <c r="F277" s="51">
        <f t="shared" si="56"/>
        <v>5</v>
      </c>
      <c r="G277" s="51">
        <f t="shared" si="56"/>
        <v>21</v>
      </c>
      <c r="H277" s="205">
        <f t="shared" si="56"/>
        <v>4</v>
      </c>
      <c r="I277" s="269"/>
      <c r="J277" s="131"/>
      <c r="K277" s="7"/>
      <c r="L277" s="7"/>
      <c r="U277" s="4"/>
    </row>
    <row r="278" spans="1:21" ht="16.5" customHeight="1">
      <c r="A278" s="78"/>
      <c r="B278" s="12" t="s">
        <v>226</v>
      </c>
      <c r="C278" s="18">
        <f aca="true" t="shared" si="57" ref="C278:H278">C265-C276</f>
        <v>13</v>
      </c>
      <c r="D278" s="18">
        <f t="shared" si="57"/>
        <v>9</v>
      </c>
      <c r="E278" s="18">
        <f t="shared" si="57"/>
        <v>10</v>
      </c>
      <c r="F278" s="18">
        <f t="shared" si="57"/>
        <v>6</v>
      </c>
      <c r="G278" s="18">
        <f t="shared" si="57"/>
        <v>0</v>
      </c>
      <c r="H278" s="133">
        <f t="shared" si="57"/>
        <v>11</v>
      </c>
      <c r="I278" s="4"/>
      <c r="J278" s="12"/>
      <c r="K278" s="7"/>
      <c r="L278" s="7"/>
      <c r="U278" s="4"/>
    </row>
    <row r="279" spans="1:21" ht="16.5" customHeight="1">
      <c r="A279" s="78"/>
      <c r="B279" s="150" t="s">
        <v>260</v>
      </c>
      <c r="C279" s="25">
        <f aca="true" t="shared" si="58" ref="C279:H279">(C277+C278)/2</f>
        <v>7.5</v>
      </c>
      <c r="D279" s="48">
        <f t="shared" si="58"/>
        <v>6</v>
      </c>
      <c r="E279" s="48">
        <f t="shared" si="58"/>
        <v>7</v>
      </c>
      <c r="F279" s="48">
        <f t="shared" si="58"/>
        <v>5.5</v>
      </c>
      <c r="G279" s="48">
        <f t="shared" si="58"/>
        <v>10.5</v>
      </c>
      <c r="H279" s="135">
        <f t="shared" si="58"/>
        <v>7.5</v>
      </c>
      <c r="I279" s="299">
        <f>SUM(C279:H279)/6</f>
        <v>7.333333333333333</v>
      </c>
      <c r="J279" s="131">
        <f>STDEVP(C279:H279)</f>
        <v>1.5986105077709065</v>
      </c>
      <c r="K279" s="7"/>
      <c r="L279" s="7"/>
      <c r="U279" s="4"/>
    </row>
    <row r="280" spans="1:12" ht="18" customHeight="1">
      <c r="A280" s="78"/>
      <c r="B280" s="12" t="s">
        <v>258</v>
      </c>
      <c r="C280" s="210">
        <v>47</v>
      </c>
      <c r="D280" s="48">
        <v>49</v>
      </c>
      <c r="E280" s="48">
        <v>43</v>
      </c>
      <c r="F280" s="48">
        <v>43</v>
      </c>
      <c r="G280" s="48">
        <v>61</v>
      </c>
      <c r="H280" s="135">
        <v>45</v>
      </c>
      <c r="I280" s="190"/>
      <c r="J280" s="131"/>
      <c r="K280" s="7"/>
      <c r="L280" s="7"/>
    </row>
    <row r="281" spans="1:12" ht="18.75" customHeight="1">
      <c r="A281" s="78"/>
      <c r="B281" s="12" t="s">
        <v>261</v>
      </c>
      <c r="C281" s="15">
        <v>45</v>
      </c>
      <c r="D281" s="18">
        <v>54</v>
      </c>
      <c r="E281" s="18">
        <v>56</v>
      </c>
      <c r="F281" s="18">
        <v>45</v>
      </c>
      <c r="G281" s="18">
        <v>59</v>
      </c>
      <c r="H281" s="133">
        <v>63</v>
      </c>
      <c r="I281" s="190"/>
      <c r="J281" s="131"/>
      <c r="K281" s="7"/>
      <c r="L281" s="7"/>
    </row>
    <row r="282" spans="1:12" ht="18" customHeight="1">
      <c r="A282" s="78"/>
      <c r="B282" s="12" t="s">
        <v>250</v>
      </c>
      <c r="C282" s="313">
        <f aca="true" t="shared" si="59" ref="C282:H282">C280+C281</f>
        <v>92</v>
      </c>
      <c r="D282" s="314">
        <f t="shared" si="59"/>
        <v>103</v>
      </c>
      <c r="E282" s="314">
        <f t="shared" si="59"/>
        <v>99</v>
      </c>
      <c r="F282" s="314">
        <f t="shared" si="59"/>
        <v>88</v>
      </c>
      <c r="G282" s="314">
        <f t="shared" si="59"/>
        <v>120</v>
      </c>
      <c r="H282" s="319">
        <f t="shared" si="59"/>
        <v>108</v>
      </c>
      <c r="I282" s="299">
        <f>SUM(C282:H282)/6</f>
        <v>101.66666666666667</v>
      </c>
      <c r="J282" s="131">
        <f>STDEVP(C282:H282)</f>
        <v>10.530379332620877</v>
      </c>
      <c r="K282" s="7"/>
      <c r="L282" s="7"/>
    </row>
    <row r="283" spans="1:12" ht="18.75" customHeight="1">
      <c r="A283" s="341" t="s">
        <v>248</v>
      </c>
      <c r="B283" s="342" t="s">
        <v>254</v>
      </c>
      <c r="C283" s="343">
        <v>32</v>
      </c>
      <c r="D283" s="344">
        <v>43</v>
      </c>
      <c r="E283" s="344">
        <v>69</v>
      </c>
      <c r="F283" s="344">
        <v>62</v>
      </c>
      <c r="G283" s="344">
        <v>70</v>
      </c>
      <c r="H283" s="345">
        <v>56</v>
      </c>
      <c r="I283" s="362"/>
      <c r="J283" s="342"/>
      <c r="K283" s="7"/>
      <c r="L283" s="7"/>
    </row>
    <row r="284" spans="1:12" ht="18.75" customHeight="1">
      <c r="A284" s="78"/>
      <c r="B284" s="12" t="s">
        <v>256</v>
      </c>
      <c r="C284" s="15">
        <v>36</v>
      </c>
      <c r="D284" s="18">
        <v>28</v>
      </c>
      <c r="E284" s="18">
        <v>60</v>
      </c>
      <c r="F284" s="18">
        <v>51</v>
      </c>
      <c r="G284" s="18">
        <v>60</v>
      </c>
      <c r="H284" s="133">
        <v>53</v>
      </c>
      <c r="I284" s="87"/>
      <c r="J284" s="12"/>
      <c r="K284" s="7"/>
      <c r="L284" s="7"/>
    </row>
    <row r="285" spans="1:21" ht="16.5" customHeight="1">
      <c r="A285" s="78"/>
      <c r="B285" s="12" t="s">
        <v>225</v>
      </c>
      <c r="C285" s="211">
        <f aca="true" t="shared" si="60" ref="C285:H285">C264-C283</f>
        <v>18</v>
      </c>
      <c r="D285" s="51">
        <f t="shared" si="60"/>
        <v>17</v>
      </c>
      <c r="E285" s="51">
        <f t="shared" si="60"/>
        <v>18</v>
      </c>
      <c r="F285" s="51">
        <f t="shared" si="60"/>
        <v>18</v>
      </c>
      <c r="G285" s="51">
        <f t="shared" si="60"/>
        <v>25</v>
      </c>
      <c r="H285" s="205">
        <f t="shared" si="60"/>
        <v>20</v>
      </c>
      <c r="I285" s="269"/>
      <c r="J285" s="131"/>
      <c r="K285" s="7"/>
      <c r="L285" s="7"/>
      <c r="U285" s="4"/>
    </row>
    <row r="286" spans="1:21" ht="16.5" customHeight="1">
      <c r="A286" s="78"/>
      <c r="B286" s="12" t="s">
        <v>226</v>
      </c>
      <c r="C286" s="18">
        <f aca="true" t="shared" si="61" ref="C286:H286">C265-C284</f>
        <v>24</v>
      </c>
      <c r="D286" s="18">
        <f t="shared" si="61"/>
        <v>22</v>
      </c>
      <c r="E286" s="18">
        <f t="shared" si="61"/>
        <v>18</v>
      </c>
      <c r="F286" s="18">
        <f t="shared" si="61"/>
        <v>21</v>
      </c>
      <c r="G286" s="18">
        <f t="shared" si="61"/>
        <v>21</v>
      </c>
      <c r="H286" s="133">
        <f t="shared" si="61"/>
        <v>19</v>
      </c>
      <c r="I286" s="4"/>
      <c r="J286" s="12"/>
      <c r="K286" s="7"/>
      <c r="L286" s="7"/>
      <c r="U286" s="4"/>
    </row>
    <row r="287" spans="1:21" ht="16.5" customHeight="1">
      <c r="A287" s="78"/>
      <c r="B287" s="150" t="s">
        <v>263</v>
      </c>
      <c r="C287" s="25">
        <f aca="true" t="shared" si="62" ref="C287:H287">(C285+C286)/2</f>
        <v>21</v>
      </c>
      <c r="D287" s="48">
        <f t="shared" si="62"/>
        <v>19.5</v>
      </c>
      <c r="E287" s="48">
        <f t="shared" si="62"/>
        <v>18</v>
      </c>
      <c r="F287" s="48">
        <f t="shared" si="62"/>
        <v>19.5</v>
      </c>
      <c r="G287" s="48">
        <f t="shared" si="62"/>
        <v>23</v>
      </c>
      <c r="H287" s="135">
        <f t="shared" si="62"/>
        <v>19.5</v>
      </c>
      <c r="I287" s="299">
        <f>SUM(C287:H287)/6</f>
        <v>20.083333333333332</v>
      </c>
      <c r="J287" s="131">
        <f>STDEVP(C287:H287)</f>
        <v>1.565691185671328</v>
      </c>
      <c r="K287" s="7"/>
      <c r="L287" s="7"/>
      <c r="U287" s="4"/>
    </row>
    <row r="288" spans="1:12" ht="18.75" customHeight="1">
      <c r="A288" s="78"/>
      <c r="B288" s="12" t="s">
        <v>167</v>
      </c>
      <c r="C288" s="15">
        <v>160</v>
      </c>
      <c r="D288" s="18">
        <v>165</v>
      </c>
      <c r="E288" s="18">
        <v>170</v>
      </c>
      <c r="F288" s="18">
        <v>161</v>
      </c>
      <c r="G288" s="18">
        <v>165</v>
      </c>
      <c r="H288" s="133">
        <v>175</v>
      </c>
      <c r="I288" s="190"/>
      <c r="J288" s="131"/>
      <c r="K288" s="7"/>
      <c r="L288" s="7"/>
    </row>
    <row r="289" spans="1:12" ht="18" customHeight="1">
      <c r="A289" s="78"/>
      <c r="B289" s="12" t="s">
        <v>168</v>
      </c>
      <c r="C289" s="264">
        <v>160</v>
      </c>
      <c r="D289" s="49">
        <v>175</v>
      </c>
      <c r="E289" s="49">
        <v>175</v>
      </c>
      <c r="F289" s="49">
        <v>165</v>
      </c>
      <c r="G289" s="49">
        <v>170</v>
      </c>
      <c r="H289" s="202">
        <v>175</v>
      </c>
      <c r="I289" s="190"/>
      <c r="J289" s="131"/>
      <c r="K289" s="7"/>
      <c r="L289" s="7"/>
    </row>
    <row r="290" spans="1:12" ht="18" customHeight="1" thickBot="1">
      <c r="A290" s="121"/>
      <c r="B290" s="14" t="s">
        <v>169</v>
      </c>
      <c r="C290" s="181">
        <f aca="true" t="shared" si="63" ref="C290:H290">C288+C289</f>
        <v>320</v>
      </c>
      <c r="D290" s="128">
        <f t="shared" si="63"/>
        <v>340</v>
      </c>
      <c r="E290" s="128">
        <f t="shared" si="63"/>
        <v>345</v>
      </c>
      <c r="F290" s="128">
        <f t="shared" si="63"/>
        <v>326</v>
      </c>
      <c r="G290" s="128">
        <f t="shared" si="63"/>
        <v>335</v>
      </c>
      <c r="H290" s="129">
        <f t="shared" si="63"/>
        <v>350</v>
      </c>
      <c r="I290" s="300">
        <f>SUM(C290:H290)/6</f>
        <v>336</v>
      </c>
      <c r="J290" s="221">
        <f>STDEVP(C290:H290)</f>
        <v>10.408329997330663</v>
      </c>
      <c r="K290" s="78"/>
      <c r="L290" s="7"/>
    </row>
    <row r="291" spans="11:12" ht="11.25">
      <c r="K291" s="7"/>
      <c r="L291" s="7"/>
    </row>
    <row r="292" ht="16.5" customHeight="1">
      <c r="A292" s="2" t="s">
        <v>18</v>
      </c>
    </row>
    <row r="293" spans="1:3" ht="15" customHeight="1">
      <c r="A293" s="2" t="s">
        <v>11</v>
      </c>
      <c r="C293" s="1" t="s">
        <v>292</v>
      </c>
    </row>
    <row r="294" spans="1:3" ht="15" customHeight="1">
      <c r="A294" s="2"/>
      <c r="C294" s="1"/>
    </row>
    <row r="295" spans="1:6" ht="11.25">
      <c r="A295" s="4" t="s">
        <v>0</v>
      </c>
      <c r="B295" s="4" t="s">
        <v>54</v>
      </c>
      <c r="D295" s="4" t="s">
        <v>56</v>
      </c>
      <c r="F295" s="4" t="s">
        <v>65</v>
      </c>
    </row>
    <row r="296" spans="1:6" ht="11.25">
      <c r="A296" s="10"/>
      <c r="B296" s="4" t="s">
        <v>191</v>
      </c>
      <c r="F296" s="4" t="s">
        <v>190</v>
      </c>
    </row>
    <row r="297" spans="3:8" ht="11.25">
      <c r="C297" s="4" t="s">
        <v>42</v>
      </c>
      <c r="D297" s="8"/>
      <c r="E297" s="8"/>
      <c r="F297" s="8"/>
      <c r="G297" s="8" t="s">
        <v>43</v>
      </c>
      <c r="H297" s="8"/>
    </row>
    <row r="298" spans="1:12" ht="22.5" customHeight="1" thickBot="1">
      <c r="A298" s="5" t="s">
        <v>7</v>
      </c>
      <c r="B298" s="5"/>
      <c r="C298" s="5" t="s">
        <v>20</v>
      </c>
      <c r="D298" s="5" t="s">
        <v>21</v>
      </c>
      <c r="E298" s="5" t="s">
        <v>22</v>
      </c>
      <c r="F298" s="5" t="s">
        <v>23</v>
      </c>
      <c r="G298" s="5" t="s">
        <v>24</v>
      </c>
      <c r="H298" s="5" t="s">
        <v>25</v>
      </c>
      <c r="I298" s="6" t="s">
        <v>170</v>
      </c>
      <c r="J298" s="6" t="s">
        <v>161</v>
      </c>
      <c r="K298" s="35" t="s">
        <v>76</v>
      </c>
      <c r="L298" s="35"/>
    </row>
    <row r="299" spans="1:12" ht="21.75" customHeight="1" thickTop="1">
      <c r="A299" s="117" t="s">
        <v>99</v>
      </c>
      <c r="B299" s="7" t="s">
        <v>52</v>
      </c>
      <c r="C299" s="173">
        <v>234</v>
      </c>
      <c r="D299" s="176">
        <v>237</v>
      </c>
      <c r="E299" s="176">
        <v>230</v>
      </c>
      <c r="F299" s="176">
        <v>240</v>
      </c>
      <c r="G299" s="176">
        <v>233</v>
      </c>
      <c r="H299" s="174">
        <v>226</v>
      </c>
      <c r="I299" s="88"/>
      <c r="J299" s="11"/>
      <c r="K299" s="22"/>
      <c r="L299" s="22"/>
    </row>
    <row r="300" spans="1:12" ht="21.75" customHeight="1">
      <c r="A300" s="126" t="s">
        <v>293</v>
      </c>
      <c r="B300" s="4" t="s">
        <v>49</v>
      </c>
      <c r="C300" s="25">
        <v>56</v>
      </c>
      <c r="D300" s="48">
        <v>59</v>
      </c>
      <c r="E300" s="48">
        <v>60</v>
      </c>
      <c r="F300" s="48">
        <v>60</v>
      </c>
      <c r="G300" s="48">
        <v>62</v>
      </c>
      <c r="H300" s="150">
        <v>61</v>
      </c>
      <c r="I300" s="89"/>
      <c r="J300" s="131">
        <f>STDEVP(C300:H300)</f>
        <v>1.8856180831641267</v>
      </c>
      <c r="K300" s="7"/>
      <c r="L300" s="7"/>
    </row>
    <row r="301" spans="1:12" ht="15" customHeight="1">
      <c r="A301" s="118" t="s">
        <v>9</v>
      </c>
      <c r="B301" s="4" t="s">
        <v>153</v>
      </c>
      <c r="C301" s="100">
        <f aca="true" t="shared" si="64" ref="C301:H301">C300/C299</f>
        <v>0.23931623931623933</v>
      </c>
      <c r="D301" s="154">
        <f t="shared" si="64"/>
        <v>0.2489451476793249</v>
      </c>
      <c r="E301" s="154">
        <f t="shared" si="64"/>
        <v>0.2608695652173913</v>
      </c>
      <c r="F301" s="154">
        <f t="shared" si="64"/>
        <v>0.25</v>
      </c>
      <c r="G301" s="154">
        <f t="shared" si="64"/>
        <v>0.26609442060085836</v>
      </c>
      <c r="H301" s="147">
        <f t="shared" si="64"/>
        <v>0.26991150442477874</v>
      </c>
      <c r="I301" s="101">
        <f>(C301+D301+E301+F301+G301+H301)/6</f>
        <v>0.2558561462064321</v>
      </c>
      <c r="J301" s="131"/>
      <c r="K301" s="7"/>
      <c r="L301" s="7"/>
    </row>
    <row r="302" spans="1:21" ht="22.5" customHeight="1">
      <c r="A302" s="118"/>
      <c r="B302" s="4" t="s">
        <v>50</v>
      </c>
      <c r="C302" s="25">
        <v>94</v>
      </c>
      <c r="D302" s="48">
        <v>97</v>
      </c>
      <c r="E302" s="48">
        <v>96</v>
      </c>
      <c r="F302" s="48">
        <v>95</v>
      </c>
      <c r="G302" s="48">
        <v>93</v>
      </c>
      <c r="H302" s="150">
        <v>97</v>
      </c>
      <c r="I302" s="89"/>
      <c r="J302" s="131">
        <f>STDEVP(C302:H302)</f>
        <v>1.4907119849998598</v>
      </c>
      <c r="K302" s="7"/>
      <c r="L302" s="7"/>
      <c r="M302" s="8">
        <f>(C306-I306)^2</f>
        <v>0</v>
      </c>
      <c r="N302" s="8">
        <f>(D306-I306)^2</f>
        <v>0</v>
      </c>
      <c r="O302" s="8">
        <f>(E306-I306)^2</f>
        <v>0</v>
      </c>
      <c r="P302" s="8">
        <f>(F306-I306)^2</f>
        <v>0</v>
      </c>
      <c r="Q302" s="31" t="e">
        <f>(#REF!-I306)^2</f>
        <v>#REF!</v>
      </c>
      <c r="R302" s="8">
        <f>(H306-I306)^2</f>
        <v>0</v>
      </c>
      <c r="S302" s="8"/>
      <c r="T302" s="8" t="e">
        <f>SUM(M302:R302)</f>
        <v>#REF!</v>
      </c>
      <c r="U302" s="32" t="e">
        <f>SQRT(T302/(6-1))</f>
        <v>#REF!</v>
      </c>
    </row>
    <row r="303" spans="1:12" ht="16.5" customHeight="1">
      <c r="A303" s="118"/>
      <c r="B303" s="4" t="s">
        <v>154</v>
      </c>
      <c r="C303" s="100">
        <f aca="true" t="shared" si="65" ref="C303:H303">C302/C299</f>
        <v>0.4017094017094017</v>
      </c>
      <c r="D303" s="154">
        <f t="shared" si="65"/>
        <v>0.4092827004219409</v>
      </c>
      <c r="E303" s="154">
        <f t="shared" si="65"/>
        <v>0.41739130434782606</v>
      </c>
      <c r="F303" s="154">
        <f t="shared" si="65"/>
        <v>0.3958333333333333</v>
      </c>
      <c r="G303" s="154">
        <f t="shared" si="65"/>
        <v>0.39914163090128757</v>
      </c>
      <c r="H303" s="147">
        <f t="shared" si="65"/>
        <v>0.42920353982300885</v>
      </c>
      <c r="I303" s="101">
        <f>(C303+D303+E303+F303+G303+H303)/6</f>
        <v>0.4087603184227997</v>
      </c>
      <c r="J303" s="130"/>
      <c r="K303" s="7"/>
      <c r="L303" s="7"/>
    </row>
    <row r="304" spans="1:21" ht="18.75" customHeight="1">
      <c r="A304" s="118"/>
      <c r="B304" s="4" t="s">
        <v>39</v>
      </c>
      <c r="C304" s="102">
        <v>236</v>
      </c>
      <c r="D304" s="51">
        <v>264</v>
      </c>
      <c r="E304" s="51">
        <v>220</v>
      </c>
      <c r="F304" s="51">
        <v>245</v>
      </c>
      <c r="G304" s="51">
        <v>242</v>
      </c>
      <c r="H304" s="175">
        <v>244</v>
      </c>
      <c r="I304" s="91"/>
      <c r="J304" s="131">
        <f>STDEVP(C304:H304)</f>
        <v>13.01814972345234</v>
      </c>
      <c r="K304" s="7"/>
      <c r="L304" s="7"/>
      <c r="M304" s="8" t="e">
        <f>(#REF!-#REF!)^2</f>
        <v>#REF!</v>
      </c>
      <c r="N304" s="8" t="e">
        <f>(#REF!-#REF!)^2</f>
        <v>#REF!</v>
      </c>
      <c r="O304" s="8" t="e">
        <f>(#REF!-#REF!)^2</f>
        <v>#REF!</v>
      </c>
      <c r="P304" s="8" t="e">
        <f>(#REF!-#REF!)^2</f>
        <v>#REF!</v>
      </c>
      <c r="Q304" s="31" t="e">
        <f>(#REF!-#REF!)^2</f>
        <v>#REF!</v>
      </c>
      <c r="R304" s="8" t="e">
        <f>(#REF!-#REF!)^2</f>
        <v>#REF!</v>
      </c>
      <c r="S304" s="8"/>
      <c r="T304" s="8" t="e">
        <f>SUM(M304:R304)</f>
        <v>#REF!</v>
      </c>
      <c r="U304" s="32" t="e">
        <f>SQRT(T304/(6-1))</f>
        <v>#REF!</v>
      </c>
    </row>
    <row r="305" spans="1:12" ht="16.5" customHeight="1">
      <c r="A305" s="118"/>
      <c r="B305" s="4" t="s">
        <v>230</v>
      </c>
      <c r="C305" s="292">
        <f aca="true" t="shared" si="66" ref="C305:H305">C304/C299</f>
        <v>1.0085470085470085</v>
      </c>
      <c r="D305" s="154">
        <f t="shared" si="66"/>
        <v>1.1139240506329113</v>
      </c>
      <c r="E305" s="154">
        <f t="shared" si="66"/>
        <v>0.9565217391304348</v>
      </c>
      <c r="F305" s="154">
        <f t="shared" si="66"/>
        <v>1.0208333333333333</v>
      </c>
      <c r="G305" s="154">
        <f t="shared" si="66"/>
        <v>1.03862660944206</v>
      </c>
      <c r="H305" s="154">
        <f t="shared" si="66"/>
        <v>1.079646017699115</v>
      </c>
      <c r="I305" s="101">
        <f>(C305+D305+E305+F305+G305+H305)/6</f>
        <v>1.0363497931308103</v>
      </c>
      <c r="J305" s="131"/>
      <c r="K305" s="7"/>
      <c r="L305" s="7"/>
    </row>
    <row r="306" spans="1:21" ht="18.75" customHeight="1">
      <c r="A306" s="127"/>
      <c r="B306" s="108" t="s">
        <v>71</v>
      </c>
      <c r="C306" s="166"/>
      <c r="D306" s="47"/>
      <c r="E306" s="47"/>
      <c r="F306" s="47"/>
      <c r="G306" s="165"/>
      <c r="H306" s="105"/>
      <c r="I306" s="90"/>
      <c r="J306" s="131"/>
      <c r="K306" s="7"/>
      <c r="L306" s="7"/>
      <c r="M306" s="8">
        <f>(C307-I307)^2</f>
        <v>0.12133611111111069</v>
      </c>
      <c r="N306" s="8">
        <f>(D307-I307)^2</f>
        <v>3.9270027777777874</v>
      </c>
      <c r="O306" s="8">
        <f>(E307-I307)^2</f>
        <v>7.120002777777776</v>
      </c>
      <c r="P306" s="8">
        <f>(F307-I307)^2</f>
        <v>0.11000277777777799</v>
      </c>
      <c r="Q306" s="31">
        <f>(G306-I307)^2</f>
        <v>485.2474694444444</v>
      </c>
      <c r="R306" s="8">
        <f>(H307-I307)^2</f>
        <v>0.13813611111111074</v>
      </c>
      <c r="S306" s="8"/>
      <c r="T306" s="8">
        <f>SUM(M306:R306)</f>
        <v>496.66394999999994</v>
      </c>
      <c r="U306" s="32">
        <f>SQRT(T306/(6-1))</f>
        <v>9.966583667435899</v>
      </c>
    </row>
    <row r="307" spans="1:12" ht="20.25" customHeight="1">
      <c r="A307" s="78"/>
      <c r="B307" s="7" t="s">
        <v>107</v>
      </c>
      <c r="C307" s="296">
        <v>21.68</v>
      </c>
      <c r="D307" s="252">
        <v>24.01</v>
      </c>
      <c r="E307" s="374">
        <v>19.36</v>
      </c>
      <c r="F307" s="252">
        <v>22.36</v>
      </c>
      <c r="G307" s="367">
        <v>22.36</v>
      </c>
      <c r="H307" s="373">
        <v>22.4</v>
      </c>
      <c r="I307" s="90">
        <f>(C307+D307+E307+F307++G307+H307)/6</f>
        <v>22.028333333333332</v>
      </c>
      <c r="J307" s="131">
        <f>STDEVP(C307:H307)</f>
        <v>1.3860305031115354</v>
      </c>
      <c r="K307" s="7"/>
      <c r="L307" s="7"/>
    </row>
    <row r="308" spans="1:12" ht="21" customHeight="1" thickBot="1">
      <c r="A308" s="280"/>
      <c r="B308" s="281" t="s">
        <v>27</v>
      </c>
      <c r="C308" s="282" t="s">
        <v>295</v>
      </c>
      <c r="D308" s="283" t="s">
        <v>6</v>
      </c>
      <c r="E308" s="283" t="s">
        <v>6</v>
      </c>
      <c r="F308" s="283" t="s">
        <v>295</v>
      </c>
      <c r="G308" s="283" t="s">
        <v>295</v>
      </c>
      <c r="H308" s="283" t="s">
        <v>295</v>
      </c>
      <c r="I308" s="285"/>
      <c r="J308" s="286"/>
      <c r="K308" s="7"/>
      <c r="L308" s="7"/>
    </row>
    <row r="309" spans="1:12" ht="17.25" customHeight="1">
      <c r="A309" s="7"/>
      <c r="B309" s="7"/>
      <c r="C309" s="7"/>
      <c r="D309" s="7"/>
      <c r="E309" s="7"/>
      <c r="F309" s="7"/>
      <c r="G309" s="7"/>
      <c r="H309" s="7"/>
      <c r="I309" s="87"/>
      <c r="J309" s="7"/>
      <c r="K309" s="7"/>
      <c r="L309" s="7"/>
    </row>
    <row r="310" spans="1:12" ht="16.5" customHeight="1">
      <c r="A310" s="2" t="s">
        <v>18</v>
      </c>
      <c r="K310" s="7"/>
      <c r="L310" s="7"/>
    </row>
    <row r="311" spans="1:12" ht="15" customHeight="1">
      <c r="A311" s="2" t="s">
        <v>11</v>
      </c>
      <c r="C311" s="1" t="s">
        <v>294</v>
      </c>
      <c r="K311" s="7"/>
      <c r="L311" s="7"/>
    </row>
    <row r="312" spans="1:12" ht="17.25" customHeight="1" thickBot="1">
      <c r="A312" s="78"/>
      <c r="B312" s="7"/>
      <c r="C312" s="391">
        <v>1</v>
      </c>
      <c r="D312" s="391">
        <v>2</v>
      </c>
      <c r="E312" s="391">
        <v>3</v>
      </c>
      <c r="F312" s="391">
        <v>4</v>
      </c>
      <c r="G312" s="391">
        <v>5</v>
      </c>
      <c r="H312" s="391">
        <v>6</v>
      </c>
      <c r="I312" s="288"/>
      <c r="J312" s="281"/>
      <c r="K312" s="7"/>
      <c r="L312" s="7"/>
    </row>
    <row r="313" spans="1:12" ht="23.25" customHeight="1">
      <c r="A313" s="287" t="s">
        <v>108</v>
      </c>
      <c r="B313" s="270" t="s">
        <v>196</v>
      </c>
      <c r="C313" s="293">
        <v>70</v>
      </c>
      <c r="D313" s="294">
        <v>55</v>
      </c>
      <c r="E313" s="294">
        <v>56</v>
      </c>
      <c r="F313" s="294">
        <v>57</v>
      </c>
      <c r="G313" s="294">
        <v>57</v>
      </c>
      <c r="H313" s="295">
        <v>54</v>
      </c>
      <c r="I313" s="274"/>
      <c r="J313" s="270"/>
      <c r="K313" s="7"/>
      <c r="L313" s="7"/>
    </row>
    <row r="314" spans="1:12" ht="18" customHeight="1">
      <c r="A314" s="116"/>
      <c r="B314" s="12" t="s">
        <v>223</v>
      </c>
      <c r="C314" s="15">
        <v>61</v>
      </c>
      <c r="D314" s="18">
        <v>45</v>
      </c>
      <c r="E314" s="18">
        <v>58</v>
      </c>
      <c r="F314" s="18">
        <v>48</v>
      </c>
      <c r="G314" s="18">
        <v>53</v>
      </c>
      <c r="H314" s="133">
        <v>65</v>
      </c>
      <c r="I314" s="87"/>
      <c r="J314" s="12"/>
      <c r="K314" s="7"/>
      <c r="L314" s="7"/>
    </row>
    <row r="315" spans="1:21" ht="16.5" customHeight="1">
      <c r="A315" s="78"/>
      <c r="B315" s="175" t="s">
        <v>227</v>
      </c>
      <c r="C315" s="102">
        <f aca="true" t="shared" si="67" ref="C315:H315">(C313+C314)/2</f>
        <v>65.5</v>
      </c>
      <c r="D315" s="51">
        <f t="shared" si="67"/>
        <v>50</v>
      </c>
      <c r="E315" s="51">
        <f t="shared" si="67"/>
        <v>57</v>
      </c>
      <c r="F315" s="51">
        <f t="shared" si="67"/>
        <v>52.5</v>
      </c>
      <c r="G315" s="51">
        <f t="shared" si="67"/>
        <v>55</v>
      </c>
      <c r="H315" s="205">
        <f t="shared" si="67"/>
        <v>59.5</v>
      </c>
      <c r="I315" s="269"/>
      <c r="J315" s="131"/>
      <c r="K315" s="7"/>
      <c r="L315" s="7"/>
      <c r="U315" s="4"/>
    </row>
    <row r="316" spans="1:12" ht="15" customHeight="1">
      <c r="A316" s="341" t="s">
        <v>252</v>
      </c>
      <c r="B316" s="342" t="s">
        <v>254</v>
      </c>
      <c r="C316" s="356">
        <v>65</v>
      </c>
      <c r="D316" s="316">
        <v>50</v>
      </c>
      <c r="E316" s="316">
        <v>52</v>
      </c>
      <c r="F316" s="316">
        <v>50</v>
      </c>
      <c r="G316" s="316">
        <v>51</v>
      </c>
      <c r="H316" s="317">
        <v>47</v>
      </c>
      <c r="I316" s="362"/>
      <c r="J316" s="342"/>
      <c r="K316" s="7"/>
      <c r="L316" s="7"/>
    </row>
    <row r="317" spans="1:12" ht="15" customHeight="1">
      <c r="A317" s="78"/>
      <c r="B317" s="12" t="s">
        <v>224</v>
      </c>
      <c r="C317" s="210">
        <v>55</v>
      </c>
      <c r="D317" s="48">
        <v>45</v>
      </c>
      <c r="E317" s="48">
        <v>51</v>
      </c>
      <c r="F317" s="48">
        <v>43</v>
      </c>
      <c r="G317" s="48">
        <v>48</v>
      </c>
      <c r="H317" s="135">
        <v>59</v>
      </c>
      <c r="I317" s="87"/>
      <c r="J317" s="12"/>
      <c r="K317" s="7"/>
      <c r="L317" s="7"/>
    </row>
    <row r="318" spans="1:21" ht="16.5" customHeight="1">
      <c r="A318" s="78"/>
      <c r="B318" s="12" t="s">
        <v>225</v>
      </c>
      <c r="C318" s="211">
        <f aca="true" t="shared" si="68" ref="C318:H318">C313-C316</f>
        <v>5</v>
      </c>
      <c r="D318" s="51">
        <f t="shared" si="68"/>
        <v>5</v>
      </c>
      <c r="E318" s="51">
        <f t="shared" si="68"/>
        <v>4</v>
      </c>
      <c r="F318" s="51">
        <f t="shared" si="68"/>
        <v>7</v>
      </c>
      <c r="G318" s="51">
        <f t="shared" si="68"/>
        <v>6</v>
      </c>
      <c r="H318" s="205">
        <f t="shared" si="68"/>
        <v>7</v>
      </c>
      <c r="I318" s="269"/>
      <c r="J318" s="131"/>
      <c r="K318" s="7"/>
      <c r="L318" s="7"/>
      <c r="U318" s="4"/>
    </row>
    <row r="319" spans="1:21" ht="16.5" customHeight="1">
      <c r="A319" s="78"/>
      <c r="B319" s="12" t="s">
        <v>226</v>
      </c>
      <c r="C319" s="18">
        <f aca="true" t="shared" si="69" ref="C319:H319">C314-C317</f>
        <v>6</v>
      </c>
      <c r="D319" s="18">
        <f t="shared" si="69"/>
        <v>0</v>
      </c>
      <c r="E319" s="18">
        <f t="shared" si="69"/>
        <v>7</v>
      </c>
      <c r="F319" s="18">
        <f t="shared" si="69"/>
        <v>5</v>
      </c>
      <c r="G319" s="18">
        <f t="shared" si="69"/>
        <v>5</v>
      </c>
      <c r="H319" s="133">
        <f t="shared" si="69"/>
        <v>6</v>
      </c>
      <c r="I319" s="7"/>
      <c r="J319" s="12"/>
      <c r="K319" s="7"/>
      <c r="L319" s="7"/>
      <c r="U319" s="4"/>
    </row>
    <row r="320" spans="1:21" ht="16.5" customHeight="1">
      <c r="A320" s="78"/>
      <c r="B320" s="150" t="s">
        <v>260</v>
      </c>
      <c r="C320" s="25">
        <f aca="true" t="shared" si="70" ref="C320:H320">(C318+C319)/2</f>
        <v>5.5</v>
      </c>
      <c r="D320" s="48">
        <f t="shared" si="70"/>
        <v>2.5</v>
      </c>
      <c r="E320" s="48">
        <f t="shared" si="70"/>
        <v>5.5</v>
      </c>
      <c r="F320" s="48">
        <f t="shared" si="70"/>
        <v>6</v>
      </c>
      <c r="G320" s="48">
        <f t="shared" si="70"/>
        <v>5.5</v>
      </c>
      <c r="H320" s="135">
        <f t="shared" si="70"/>
        <v>6.5</v>
      </c>
      <c r="I320" s="299">
        <f>SUM(C320:H320)/6</f>
        <v>5.25</v>
      </c>
      <c r="J320" s="131">
        <f>STDEVP(C320:H320)</f>
        <v>1.282900359861721</v>
      </c>
      <c r="K320" s="7"/>
      <c r="L320" s="7"/>
      <c r="U320" s="4"/>
    </row>
    <row r="321" spans="1:12" ht="16.5" customHeight="1">
      <c r="A321" s="78"/>
      <c r="B321" s="12" t="s">
        <v>276</v>
      </c>
      <c r="C321" s="210">
        <v>22</v>
      </c>
      <c r="D321" s="48">
        <v>27</v>
      </c>
      <c r="E321" s="48">
        <v>30</v>
      </c>
      <c r="F321" s="48">
        <v>25</v>
      </c>
      <c r="G321" s="48">
        <v>31</v>
      </c>
      <c r="H321" s="135">
        <v>30</v>
      </c>
      <c r="I321" s="190"/>
      <c r="J321" s="131"/>
      <c r="K321" s="7"/>
      <c r="L321" s="7"/>
    </row>
    <row r="322" spans="1:12" ht="16.5" customHeight="1">
      <c r="A322" s="78"/>
      <c r="B322" s="12" t="s">
        <v>277</v>
      </c>
      <c r="C322" s="15">
        <v>22</v>
      </c>
      <c r="D322" s="18">
        <v>26</v>
      </c>
      <c r="E322" s="18">
        <v>29</v>
      </c>
      <c r="F322" s="18">
        <v>28</v>
      </c>
      <c r="G322" s="18">
        <v>33</v>
      </c>
      <c r="H322" s="133">
        <v>32</v>
      </c>
      <c r="I322" s="190"/>
      <c r="J322" s="131"/>
      <c r="K322" s="7"/>
      <c r="L322" s="7"/>
    </row>
    <row r="323" spans="1:12" ht="16.5" customHeight="1">
      <c r="A323" s="346"/>
      <c r="B323" s="347" t="s">
        <v>253</v>
      </c>
      <c r="C323" s="357">
        <f aca="true" t="shared" si="71" ref="C323:H323">C321+C322</f>
        <v>44</v>
      </c>
      <c r="D323" s="358">
        <f t="shared" si="71"/>
        <v>53</v>
      </c>
      <c r="E323" s="358">
        <f t="shared" si="71"/>
        <v>59</v>
      </c>
      <c r="F323" s="358">
        <f t="shared" si="71"/>
        <v>53</v>
      </c>
      <c r="G323" s="358">
        <f t="shared" si="71"/>
        <v>64</v>
      </c>
      <c r="H323" s="359">
        <f t="shared" si="71"/>
        <v>62</v>
      </c>
      <c r="I323" s="299">
        <f>SUM(C323:H323)/6</f>
        <v>55.833333333333336</v>
      </c>
      <c r="J323" s="363">
        <f>STDEVP(C323:H323)</f>
        <v>6.718548123582124</v>
      </c>
      <c r="K323" s="7"/>
      <c r="L323" s="7"/>
    </row>
    <row r="324" spans="1:12" ht="18.75" customHeight="1">
      <c r="A324" s="78" t="s">
        <v>251</v>
      </c>
      <c r="B324" s="12" t="s">
        <v>255</v>
      </c>
      <c r="C324" s="15">
        <v>61</v>
      </c>
      <c r="D324" s="18">
        <v>44</v>
      </c>
      <c r="E324" s="18">
        <v>46</v>
      </c>
      <c r="F324" s="18">
        <v>45</v>
      </c>
      <c r="G324" s="18">
        <v>49</v>
      </c>
      <c r="H324" s="133">
        <v>42</v>
      </c>
      <c r="I324" s="250"/>
      <c r="J324" s="12"/>
      <c r="K324" s="7"/>
      <c r="L324" s="7"/>
    </row>
    <row r="325" spans="1:12" ht="18" customHeight="1">
      <c r="A325" s="78"/>
      <c r="B325" s="12" t="s">
        <v>222</v>
      </c>
      <c r="C325" s="210">
        <v>52</v>
      </c>
      <c r="D325" s="48">
        <v>37</v>
      </c>
      <c r="E325" s="48">
        <v>44</v>
      </c>
      <c r="F325" s="48">
        <v>36</v>
      </c>
      <c r="G325" s="48">
        <v>47</v>
      </c>
      <c r="H325" s="135">
        <v>55</v>
      </c>
      <c r="I325" s="87"/>
      <c r="J325" s="12"/>
      <c r="K325" s="7"/>
      <c r="L325" s="7"/>
    </row>
    <row r="326" spans="1:21" ht="16.5" customHeight="1">
      <c r="A326" s="78"/>
      <c r="B326" s="12" t="s">
        <v>225</v>
      </c>
      <c r="C326" s="211">
        <f aca="true" t="shared" si="72" ref="C326:H326">C313-C324</f>
        <v>9</v>
      </c>
      <c r="D326" s="51">
        <f t="shared" si="72"/>
        <v>11</v>
      </c>
      <c r="E326" s="51">
        <f t="shared" si="72"/>
        <v>10</v>
      </c>
      <c r="F326" s="51">
        <f t="shared" si="72"/>
        <v>12</v>
      </c>
      <c r="G326" s="51">
        <f t="shared" si="72"/>
        <v>8</v>
      </c>
      <c r="H326" s="205">
        <f t="shared" si="72"/>
        <v>12</v>
      </c>
      <c r="I326" s="269"/>
      <c r="J326" s="131"/>
      <c r="K326" s="7"/>
      <c r="L326" s="7"/>
      <c r="U326" s="4"/>
    </row>
    <row r="327" spans="1:21" ht="16.5" customHeight="1">
      <c r="A327" s="78"/>
      <c r="B327" s="12" t="s">
        <v>226</v>
      </c>
      <c r="C327" s="18">
        <f aca="true" t="shared" si="73" ref="C327:H327">C314-C325</f>
        <v>9</v>
      </c>
      <c r="D327" s="18">
        <f t="shared" si="73"/>
        <v>8</v>
      </c>
      <c r="E327" s="18">
        <f t="shared" si="73"/>
        <v>14</v>
      </c>
      <c r="F327" s="18">
        <f t="shared" si="73"/>
        <v>12</v>
      </c>
      <c r="G327" s="18">
        <f t="shared" si="73"/>
        <v>6</v>
      </c>
      <c r="H327" s="133">
        <f t="shared" si="73"/>
        <v>10</v>
      </c>
      <c r="I327" s="4"/>
      <c r="J327" s="12"/>
      <c r="K327" s="7"/>
      <c r="L327" s="7"/>
      <c r="U327" s="4"/>
    </row>
    <row r="328" spans="1:21" ht="16.5" customHeight="1">
      <c r="A328" s="78"/>
      <c r="B328" s="150" t="s">
        <v>260</v>
      </c>
      <c r="C328" s="25">
        <f aca="true" t="shared" si="74" ref="C328:H328">(C326+C327)/2</f>
        <v>9</v>
      </c>
      <c r="D328" s="48">
        <f t="shared" si="74"/>
        <v>9.5</v>
      </c>
      <c r="E328" s="48">
        <f t="shared" si="74"/>
        <v>12</v>
      </c>
      <c r="F328" s="48">
        <f t="shared" si="74"/>
        <v>12</v>
      </c>
      <c r="G328" s="48">
        <f t="shared" si="74"/>
        <v>7</v>
      </c>
      <c r="H328" s="135">
        <f t="shared" si="74"/>
        <v>11</v>
      </c>
      <c r="I328" s="299">
        <f>SUM(C328:H328)/6</f>
        <v>10.083333333333334</v>
      </c>
      <c r="J328" s="131">
        <f>STDEVP(C328:H328)</f>
        <v>1.7892425461319907</v>
      </c>
      <c r="K328" s="7"/>
      <c r="L328" s="7"/>
      <c r="U328" s="4"/>
    </row>
    <row r="329" spans="1:12" ht="18" customHeight="1">
      <c r="A329" s="78"/>
      <c r="B329" s="12" t="s">
        <v>258</v>
      </c>
      <c r="C329" s="210">
        <v>49</v>
      </c>
      <c r="D329" s="48">
        <v>53</v>
      </c>
      <c r="E329" s="48">
        <v>53</v>
      </c>
      <c r="F329" s="48">
        <v>49</v>
      </c>
      <c r="G329" s="48">
        <v>52</v>
      </c>
      <c r="H329" s="135">
        <v>51</v>
      </c>
      <c r="I329" s="190"/>
      <c r="J329" s="131"/>
      <c r="K329" s="7"/>
      <c r="L329" s="7"/>
    </row>
    <row r="330" spans="1:12" ht="18.75" customHeight="1">
      <c r="A330" s="78"/>
      <c r="B330" s="12" t="s">
        <v>261</v>
      </c>
      <c r="C330" s="15">
        <v>46</v>
      </c>
      <c r="D330" s="18">
        <v>52</v>
      </c>
      <c r="E330" s="18">
        <v>52</v>
      </c>
      <c r="F330" s="18">
        <v>51</v>
      </c>
      <c r="G330" s="18">
        <v>50</v>
      </c>
      <c r="H330" s="133">
        <v>54</v>
      </c>
      <c r="I330" s="190"/>
      <c r="J330" s="131"/>
      <c r="K330" s="7"/>
      <c r="L330" s="7"/>
    </row>
    <row r="331" spans="1:12" ht="18" customHeight="1">
      <c r="A331" s="78"/>
      <c r="B331" s="12" t="s">
        <v>250</v>
      </c>
      <c r="C331" s="313">
        <f aca="true" t="shared" si="75" ref="C331:H331">C329+C330</f>
        <v>95</v>
      </c>
      <c r="D331" s="314">
        <f t="shared" si="75"/>
        <v>105</v>
      </c>
      <c r="E331" s="314">
        <f t="shared" si="75"/>
        <v>105</v>
      </c>
      <c r="F331" s="314">
        <f t="shared" si="75"/>
        <v>100</v>
      </c>
      <c r="G331" s="314">
        <f t="shared" si="75"/>
        <v>102</v>
      </c>
      <c r="H331" s="319">
        <f t="shared" si="75"/>
        <v>105</v>
      </c>
      <c r="I331" s="299">
        <f>SUM(C331:H331)/6</f>
        <v>102</v>
      </c>
      <c r="J331" s="131">
        <f>STDEVP(C331:H331)</f>
        <v>3.6514837167011076</v>
      </c>
      <c r="K331" s="7"/>
      <c r="L331" s="7"/>
    </row>
    <row r="332" spans="1:12" ht="18.75" customHeight="1">
      <c r="A332" s="341" t="s">
        <v>248</v>
      </c>
      <c r="B332" s="342" t="s">
        <v>254</v>
      </c>
      <c r="C332" s="343">
        <v>56</v>
      </c>
      <c r="D332" s="344">
        <v>39</v>
      </c>
      <c r="E332" s="344">
        <v>37</v>
      </c>
      <c r="F332" s="344">
        <v>40</v>
      </c>
      <c r="G332" s="344">
        <v>42</v>
      </c>
      <c r="H332" s="345">
        <v>38</v>
      </c>
      <c r="I332" s="362"/>
      <c r="J332" s="342"/>
      <c r="K332" s="7"/>
      <c r="L332" s="7"/>
    </row>
    <row r="333" spans="1:12" ht="18.75" customHeight="1">
      <c r="A333" s="78"/>
      <c r="B333" s="12" t="s">
        <v>256</v>
      </c>
      <c r="C333" s="15">
        <v>45</v>
      </c>
      <c r="D333" s="18">
        <v>32</v>
      </c>
      <c r="E333" s="18">
        <v>38</v>
      </c>
      <c r="F333" s="18">
        <v>28</v>
      </c>
      <c r="G333" s="18">
        <v>38</v>
      </c>
      <c r="H333" s="133">
        <v>50</v>
      </c>
      <c r="I333" s="87"/>
      <c r="J333" s="12"/>
      <c r="K333" s="7"/>
      <c r="L333" s="7"/>
    </row>
    <row r="334" spans="1:21" ht="16.5" customHeight="1">
      <c r="A334" s="78"/>
      <c r="B334" s="12" t="s">
        <v>225</v>
      </c>
      <c r="C334" s="211">
        <f aca="true" t="shared" si="76" ref="C334:H334">C313-C332</f>
        <v>14</v>
      </c>
      <c r="D334" s="51">
        <f t="shared" si="76"/>
        <v>16</v>
      </c>
      <c r="E334" s="51">
        <f t="shared" si="76"/>
        <v>19</v>
      </c>
      <c r="F334" s="51">
        <f t="shared" si="76"/>
        <v>17</v>
      </c>
      <c r="G334" s="51">
        <f t="shared" si="76"/>
        <v>15</v>
      </c>
      <c r="H334" s="205">
        <f t="shared" si="76"/>
        <v>16</v>
      </c>
      <c r="I334" s="269"/>
      <c r="J334" s="131"/>
      <c r="K334" s="7"/>
      <c r="L334" s="7"/>
      <c r="U334" s="4"/>
    </row>
    <row r="335" spans="1:21" ht="16.5" customHeight="1">
      <c r="A335" s="78"/>
      <c r="B335" s="12" t="s">
        <v>226</v>
      </c>
      <c r="C335" s="18">
        <f aca="true" t="shared" si="77" ref="C335:H335">C314-C333</f>
        <v>16</v>
      </c>
      <c r="D335" s="18">
        <f t="shared" si="77"/>
        <v>13</v>
      </c>
      <c r="E335" s="18">
        <f t="shared" si="77"/>
        <v>20</v>
      </c>
      <c r="F335" s="18">
        <f t="shared" si="77"/>
        <v>20</v>
      </c>
      <c r="G335" s="18">
        <f t="shared" si="77"/>
        <v>15</v>
      </c>
      <c r="H335" s="133">
        <f t="shared" si="77"/>
        <v>15</v>
      </c>
      <c r="I335" s="4"/>
      <c r="J335" s="12"/>
      <c r="K335" s="7"/>
      <c r="L335" s="7"/>
      <c r="U335" s="4"/>
    </row>
    <row r="336" spans="1:21" ht="16.5" customHeight="1">
      <c r="A336" s="78"/>
      <c r="B336" s="150" t="s">
        <v>263</v>
      </c>
      <c r="C336" s="25">
        <f aca="true" t="shared" si="78" ref="C336:H336">(C334+C335)/2</f>
        <v>15</v>
      </c>
      <c r="D336" s="48">
        <f t="shared" si="78"/>
        <v>14.5</v>
      </c>
      <c r="E336" s="48">
        <f t="shared" si="78"/>
        <v>19.5</v>
      </c>
      <c r="F336" s="48">
        <f t="shared" si="78"/>
        <v>18.5</v>
      </c>
      <c r="G336" s="48">
        <f t="shared" si="78"/>
        <v>15</v>
      </c>
      <c r="H336" s="135">
        <f t="shared" si="78"/>
        <v>15.5</v>
      </c>
      <c r="I336" s="299">
        <f>SUM(C336:H336)/6</f>
        <v>16.333333333333332</v>
      </c>
      <c r="J336" s="131">
        <f>STDEVP(C336:H336)</f>
        <v>1.9293061504650375</v>
      </c>
      <c r="K336" s="7"/>
      <c r="L336" s="7"/>
      <c r="U336" s="4"/>
    </row>
    <row r="337" spans="1:12" ht="18.75" customHeight="1">
      <c r="A337" s="78"/>
      <c r="B337" s="12" t="s">
        <v>167</v>
      </c>
      <c r="C337" s="15">
        <v>87</v>
      </c>
      <c r="D337" s="18">
        <v>85</v>
      </c>
      <c r="E337" s="18">
        <v>83</v>
      </c>
      <c r="F337" s="18">
        <v>83</v>
      </c>
      <c r="G337" s="18">
        <v>88</v>
      </c>
      <c r="H337" s="133">
        <v>89</v>
      </c>
      <c r="I337" s="190"/>
      <c r="J337" s="131"/>
      <c r="K337" s="7"/>
      <c r="L337" s="7"/>
    </row>
    <row r="338" spans="1:12" ht="18" customHeight="1">
      <c r="A338" s="78"/>
      <c r="B338" s="12" t="s">
        <v>168</v>
      </c>
      <c r="C338" s="264">
        <v>79</v>
      </c>
      <c r="D338" s="49">
        <v>91</v>
      </c>
      <c r="E338" s="49">
        <v>93</v>
      </c>
      <c r="F338" s="49">
        <v>84</v>
      </c>
      <c r="G338" s="49">
        <v>84</v>
      </c>
      <c r="H338" s="202">
        <v>92</v>
      </c>
      <c r="I338" s="190"/>
      <c r="J338" s="131"/>
      <c r="K338" s="7"/>
      <c r="L338" s="7"/>
    </row>
    <row r="339" spans="1:12" ht="18" customHeight="1" thickBot="1">
      <c r="A339" s="121"/>
      <c r="B339" s="14" t="s">
        <v>169</v>
      </c>
      <c r="C339" s="181">
        <f aca="true" t="shared" si="79" ref="C339:H339">C337+C338</f>
        <v>166</v>
      </c>
      <c r="D339" s="128">
        <f t="shared" si="79"/>
        <v>176</v>
      </c>
      <c r="E339" s="128">
        <f t="shared" si="79"/>
        <v>176</v>
      </c>
      <c r="F339" s="128">
        <f t="shared" si="79"/>
        <v>167</v>
      </c>
      <c r="G339" s="128">
        <f t="shared" si="79"/>
        <v>172</v>
      </c>
      <c r="H339" s="129">
        <f t="shared" si="79"/>
        <v>181</v>
      </c>
      <c r="I339" s="300">
        <f>SUM(C339:H339)/6</f>
        <v>173</v>
      </c>
      <c r="J339" s="221">
        <f>STDEVP(C339:H339)</f>
        <v>5.291502622129181</v>
      </c>
      <c r="K339" s="78"/>
      <c r="L339" s="7"/>
    </row>
    <row r="340" spans="11:12" ht="11.25">
      <c r="K340" s="7"/>
      <c r="L340" s="7"/>
    </row>
    <row r="341" spans="11:12" ht="11.25">
      <c r="K341" s="7"/>
      <c r="L341" s="7"/>
    </row>
    <row r="342" spans="11:12" ht="11.25">
      <c r="K342" s="7"/>
      <c r="L342" s="7"/>
    </row>
    <row r="343" spans="11:12" ht="11.25">
      <c r="K343" s="7"/>
      <c r="L343" s="7"/>
    </row>
    <row r="344" spans="11:12" ht="11.25">
      <c r="K344" s="7"/>
      <c r="L344" s="7"/>
    </row>
    <row r="345" spans="11:12" ht="11.25">
      <c r="K345" s="7"/>
      <c r="L345" s="7"/>
    </row>
    <row r="346" spans="11:12" ht="11.25">
      <c r="K346" s="7"/>
      <c r="L346" s="7"/>
    </row>
    <row r="347" spans="11:12" ht="11.25">
      <c r="K347" s="7"/>
      <c r="L347" s="7"/>
    </row>
    <row r="348" spans="11:12" ht="11.25">
      <c r="K348" s="7"/>
      <c r="L348" s="7"/>
    </row>
    <row r="349" spans="11:12" ht="11.25">
      <c r="K349" s="7"/>
      <c r="L349" s="7"/>
    </row>
    <row r="350" spans="11:12" ht="11.25">
      <c r="K350" s="7"/>
      <c r="L350" s="7"/>
    </row>
    <row r="351" spans="11:12" ht="11.25">
      <c r="K351" s="7"/>
      <c r="L351" s="7"/>
    </row>
    <row r="352" spans="11:12" ht="11.25">
      <c r="K352" s="7"/>
      <c r="L352" s="7"/>
    </row>
    <row r="353" spans="11:12" ht="11.25">
      <c r="K353" s="7"/>
      <c r="L353" s="7"/>
    </row>
    <row r="354" spans="11:12" ht="5.25" customHeight="1">
      <c r="K354" s="7"/>
      <c r="L354" s="7"/>
    </row>
    <row r="355" spans="11:12" ht="11.25">
      <c r="K355" s="7"/>
      <c r="L355" s="7"/>
    </row>
    <row r="356" spans="2:12" ht="11.25">
      <c r="B356" s="21"/>
      <c r="K356" s="7"/>
      <c r="L356" s="7"/>
    </row>
    <row r="357" spans="11:12" ht="11.25">
      <c r="K357" s="7"/>
      <c r="L357" s="7"/>
    </row>
    <row r="358" spans="11:12" ht="11.25">
      <c r="K358" s="7"/>
      <c r="L358" s="7"/>
    </row>
    <row r="359" spans="11:12" ht="11.25">
      <c r="K359" s="7"/>
      <c r="L359" s="7"/>
    </row>
    <row r="360" spans="11:12" ht="11.25">
      <c r="K360" s="7"/>
      <c r="L360" s="7"/>
    </row>
    <row r="361" spans="11:12" ht="11.25">
      <c r="K361" s="7"/>
      <c r="L361" s="7"/>
    </row>
    <row r="362" spans="11:12" ht="11.25">
      <c r="K362" s="7"/>
      <c r="L362" s="7"/>
    </row>
    <row r="363" spans="11:12" ht="11.25">
      <c r="K363" s="7"/>
      <c r="L363" s="7"/>
    </row>
    <row r="364" spans="11:12" ht="11.25">
      <c r="K364" s="7"/>
      <c r="L364" s="7"/>
    </row>
    <row r="365" spans="11:12" ht="11.25">
      <c r="K365" s="7"/>
      <c r="L365" s="7"/>
    </row>
    <row r="366" spans="11:12" ht="11.25">
      <c r="K366" s="7"/>
      <c r="L366" s="7"/>
    </row>
    <row r="367" spans="11:12" ht="11.25">
      <c r="K367" s="7"/>
      <c r="L367" s="7"/>
    </row>
    <row r="368" spans="11:12" ht="11.25">
      <c r="K368" s="7"/>
      <c r="L368" s="7"/>
    </row>
    <row r="369" spans="11:12" ht="11.25">
      <c r="K369" s="7"/>
      <c r="L369" s="7"/>
    </row>
    <row r="370" spans="11:12" ht="11.25">
      <c r="K370" s="7"/>
      <c r="L370" s="7"/>
    </row>
    <row r="371" spans="11:12" ht="11.25">
      <c r="K371" s="7"/>
      <c r="L371" s="7"/>
    </row>
    <row r="372" spans="11:12" ht="11.25">
      <c r="K372" s="7"/>
      <c r="L372" s="7"/>
    </row>
    <row r="373" spans="11:12" ht="11.25">
      <c r="K373" s="7"/>
      <c r="L373" s="7"/>
    </row>
    <row r="374" spans="11:12" ht="11.25">
      <c r="K374" s="7"/>
      <c r="L374" s="7"/>
    </row>
    <row r="375" spans="11:12" ht="11.25">
      <c r="K375" s="7"/>
      <c r="L375" s="7"/>
    </row>
    <row r="376" spans="11:12" ht="11.25">
      <c r="K376" s="7"/>
      <c r="L376" s="7"/>
    </row>
    <row r="377" spans="11:12" ht="11.25">
      <c r="K377" s="7"/>
      <c r="L377" s="7"/>
    </row>
    <row r="378" spans="11:12" ht="11.25">
      <c r="K378" s="7"/>
      <c r="L378" s="7"/>
    </row>
    <row r="379" spans="11:12" ht="11.25">
      <c r="K379" s="7"/>
      <c r="L379" s="7"/>
    </row>
    <row r="380" spans="11:12" ht="11.25">
      <c r="K380" s="7"/>
      <c r="L380" s="7"/>
    </row>
    <row r="381" spans="11:12" ht="11.25">
      <c r="K381" s="7"/>
      <c r="L381" s="7"/>
    </row>
    <row r="382" spans="11:12" ht="11.25">
      <c r="K382" s="7"/>
      <c r="L382" s="7"/>
    </row>
    <row r="383" spans="11:12" ht="11.25">
      <c r="K383" s="7"/>
      <c r="L383" s="7"/>
    </row>
    <row r="384" spans="11:12" ht="11.25">
      <c r="K384" s="7"/>
      <c r="L384" s="7"/>
    </row>
    <row r="385" spans="11:12" ht="11.25">
      <c r="K385" s="7"/>
      <c r="L385" s="7"/>
    </row>
    <row r="386" spans="11:12" ht="11.25">
      <c r="K386" s="7"/>
      <c r="L386" s="7"/>
    </row>
    <row r="387" spans="11:12" ht="11.25">
      <c r="K387" s="7"/>
      <c r="L387" s="7"/>
    </row>
    <row r="388" spans="11:12" ht="11.25">
      <c r="K388" s="7"/>
      <c r="L388" s="7"/>
    </row>
    <row r="389" spans="11:12" ht="11.25">
      <c r="K389" s="7"/>
      <c r="L389" s="7"/>
    </row>
    <row r="390" spans="11:12" ht="11.25">
      <c r="K390" s="7"/>
      <c r="L390" s="7"/>
    </row>
    <row r="391" spans="11:12" ht="11.25">
      <c r="K391" s="7"/>
      <c r="L391" s="7"/>
    </row>
    <row r="392" spans="11:12" ht="11.25">
      <c r="K392" s="7"/>
      <c r="L392" s="7"/>
    </row>
    <row r="393" spans="11:12" ht="11.25">
      <c r="K393" s="7"/>
      <c r="L393" s="7"/>
    </row>
    <row r="394" spans="11:12" ht="11.25">
      <c r="K394" s="7"/>
      <c r="L394" s="7"/>
    </row>
    <row r="395" spans="11:12" ht="11.25">
      <c r="K395" s="7"/>
      <c r="L395" s="7"/>
    </row>
    <row r="396" spans="11:12" ht="11.25">
      <c r="K396" s="7"/>
      <c r="L396" s="7"/>
    </row>
    <row r="397" spans="11:12" ht="11.25">
      <c r="K397" s="7"/>
      <c r="L397" s="7"/>
    </row>
    <row r="398" spans="11:12" ht="11.25">
      <c r="K398" s="7"/>
      <c r="L398" s="7"/>
    </row>
    <row r="399" spans="11:12" ht="11.25">
      <c r="K399" s="7"/>
      <c r="L399" s="7"/>
    </row>
    <row r="400" spans="11:12" ht="11.25">
      <c r="K400" s="7"/>
      <c r="L400" s="7"/>
    </row>
    <row r="401" spans="11:12" ht="11.25">
      <c r="K401" s="7"/>
      <c r="L401" s="7"/>
    </row>
    <row r="402" spans="11:12" ht="11.25">
      <c r="K402" s="7"/>
      <c r="L402" s="7"/>
    </row>
    <row r="403" spans="11:12" ht="11.25">
      <c r="K403" s="7"/>
      <c r="L403" s="7"/>
    </row>
    <row r="404" spans="11:12" ht="11.25">
      <c r="K404" s="7"/>
      <c r="L404" s="7"/>
    </row>
    <row r="405" spans="11:12" ht="11.25">
      <c r="K405" s="7"/>
      <c r="L405" s="7"/>
    </row>
    <row r="406" spans="11:12" ht="11.25">
      <c r="K406" s="7"/>
      <c r="L406" s="7"/>
    </row>
    <row r="407" spans="11:12" ht="11.25">
      <c r="K407" s="7"/>
      <c r="L407" s="7"/>
    </row>
    <row r="408" spans="11:12" ht="11.25">
      <c r="K408" s="7"/>
      <c r="L408" s="7"/>
    </row>
    <row r="409" spans="11:12" ht="11.25">
      <c r="K409" s="7"/>
      <c r="L409" s="7"/>
    </row>
    <row r="410" spans="11:12" ht="11.25">
      <c r="K410" s="7"/>
      <c r="L410" s="7"/>
    </row>
    <row r="411" spans="11:12" ht="11.25">
      <c r="K411" s="7"/>
      <c r="L411" s="7"/>
    </row>
    <row r="412" spans="11:12" ht="11.25">
      <c r="K412" s="7"/>
      <c r="L412" s="7"/>
    </row>
    <row r="413" spans="11:12" ht="11.25">
      <c r="K413" s="7"/>
      <c r="L413" s="7"/>
    </row>
    <row r="414" spans="11:12" ht="11.25">
      <c r="K414" s="7"/>
      <c r="L414" s="7"/>
    </row>
    <row r="415" spans="11:12" ht="11.25">
      <c r="K415" s="7"/>
      <c r="L415" s="7"/>
    </row>
    <row r="416" spans="11:12" ht="11.25">
      <c r="K416" s="7"/>
      <c r="L416" s="7"/>
    </row>
    <row r="417" spans="11:12" ht="11.25">
      <c r="K417" s="7"/>
      <c r="L417" s="7"/>
    </row>
    <row r="418" spans="11:12" ht="11.25">
      <c r="K418" s="7"/>
      <c r="L418" s="7"/>
    </row>
    <row r="419" spans="11:12" ht="11.25">
      <c r="K419" s="7"/>
      <c r="L419" s="7"/>
    </row>
    <row r="420" spans="11:12" ht="11.25">
      <c r="K420" s="7"/>
      <c r="L420" s="7"/>
    </row>
    <row r="421" spans="11:12" ht="11.25">
      <c r="K421" s="7"/>
      <c r="L421" s="7"/>
    </row>
    <row r="422" spans="11:12" ht="11.25">
      <c r="K422" s="7"/>
      <c r="L422" s="7"/>
    </row>
    <row r="423" spans="11:12" ht="11.25">
      <c r="K423" s="7"/>
      <c r="L423" s="7"/>
    </row>
    <row r="424" spans="11:12" ht="11.25">
      <c r="K424" s="7"/>
      <c r="L424" s="7"/>
    </row>
    <row r="425" spans="11:12" ht="11.25">
      <c r="K425" s="7"/>
      <c r="L425" s="7"/>
    </row>
    <row r="426" spans="11:12" ht="11.25">
      <c r="K426" s="7"/>
      <c r="L426" s="7"/>
    </row>
    <row r="427" spans="11:12" ht="11.25">
      <c r="K427" s="7"/>
      <c r="L427" s="7"/>
    </row>
    <row r="428" spans="11:12" ht="11.25">
      <c r="K428" s="7"/>
      <c r="L428" s="7"/>
    </row>
    <row r="429" spans="11:12" ht="11.25">
      <c r="K429" s="7"/>
      <c r="L429" s="7"/>
    </row>
    <row r="430" spans="11:12" ht="11.25">
      <c r="K430" s="7"/>
      <c r="L430" s="7"/>
    </row>
    <row r="431" spans="11:12" ht="11.25">
      <c r="K431" s="7"/>
      <c r="L431" s="7"/>
    </row>
    <row r="432" spans="11:12" ht="11.25">
      <c r="K432" s="7"/>
      <c r="L432" s="7"/>
    </row>
    <row r="433" spans="11:12" ht="11.25">
      <c r="K433" s="7"/>
      <c r="L433" s="7"/>
    </row>
    <row r="434" spans="11:12" ht="11.25">
      <c r="K434" s="7"/>
      <c r="L434" s="7"/>
    </row>
    <row r="435" spans="11:12" ht="11.25">
      <c r="K435" s="7"/>
      <c r="L435" s="7"/>
    </row>
    <row r="436" spans="11:12" ht="11.25">
      <c r="K436" s="7"/>
      <c r="L436" s="7"/>
    </row>
    <row r="437" spans="11:12" ht="11.25">
      <c r="K437" s="7"/>
      <c r="L437" s="7"/>
    </row>
  </sheetData>
  <printOptions/>
  <pageMargins left="0.1968503937007874" right="0.15748031496062992" top="0.7874015748031497" bottom="0.3937007874015748" header="0.5118110236220472" footer="0.5118110236220472"/>
  <pageSetup orientation="landscape" paperSize="9" r:id="rId1"/>
  <rowBreaks count="12" manualBreakCount="12">
    <brk id="19" max="255" man="1"/>
    <brk id="38" max="255" man="1"/>
    <brk id="62" max="255" man="1"/>
    <brk id="86" max="255" man="1"/>
    <brk id="111" max="255" man="1"/>
    <brk id="140" max="255" man="1"/>
    <brk id="158" max="255" man="1"/>
    <brk id="191" max="255" man="1"/>
    <brk id="209" max="255" man="1"/>
    <brk id="260" max="255" man="1"/>
    <brk id="291" max="255" man="1"/>
    <brk id="3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23"/>
  <sheetViews>
    <sheetView workbookViewId="0" topLeftCell="A609">
      <selection activeCell="J592" sqref="J592"/>
    </sheetView>
  </sheetViews>
  <sheetFormatPr defaultColWidth="9.140625" defaultRowHeight="19.5" customHeight="1"/>
  <cols>
    <col min="1" max="1" width="11.8515625" style="4" customWidth="1"/>
    <col min="2" max="2" width="22.7109375" style="21" customWidth="1"/>
    <col min="3" max="8" width="12.7109375" style="4" customWidth="1"/>
    <col min="9" max="9" width="11.7109375" style="4" customWidth="1"/>
    <col min="10" max="16384" width="9.140625" style="4" customWidth="1"/>
  </cols>
  <sheetData>
    <row r="1" ht="19.5" customHeight="1">
      <c r="A1" s="2" t="s">
        <v>19</v>
      </c>
    </row>
    <row r="2" spans="1:4" ht="19.5" customHeight="1">
      <c r="A2" s="2" t="s">
        <v>16</v>
      </c>
      <c r="C2" s="1" t="s">
        <v>152</v>
      </c>
      <c r="D2" s="38"/>
    </row>
    <row r="3" spans="1:4" ht="19.5" customHeight="1">
      <c r="A3" s="3"/>
      <c r="D3" s="38"/>
    </row>
    <row r="4" spans="1:8" ht="19.5" customHeight="1">
      <c r="A4" s="4" t="s">
        <v>0</v>
      </c>
      <c r="B4" s="4" t="s">
        <v>12</v>
      </c>
      <c r="E4" s="4" t="s">
        <v>65</v>
      </c>
      <c r="G4" s="4" t="s">
        <v>10</v>
      </c>
      <c r="H4" s="4" t="s">
        <v>88</v>
      </c>
    </row>
    <row r="5" spans="1:9" ht="19.5" customHeight="1">
      <c r="A5" s="10">
        <v>36700</v>
      </c>
      <c r="B5" s="39" t="s">
        <v>85</v>
      </c>
      <c r="E5" s="4" t="s">
        <v>130</v>
      </c>
      <c r="G5" s="4" t="s">
        <v>86</v>
      </c>
      <c r="H5" s="4" t="s">
        <v>87</v>
      </c>
      <c r="I5" s="40"/>
    </row>
    <row r="6" spans="1:9" ht="19.5" customHeight="1">
      <c r="A6" s="10"/>
      <c r="B6" s="39"/>
      <c r="I6" s="40"/>
    </row>
    <row r="7" spans="2:9" ht="19.5" customHeight="1">
      <c r="B7" s="4"/>
      <c r="C7" s="4" t="s">
        <v>42</v>
      </c>
      <c r="D7" s="4">
        <v>7.45</v>
      </c>
      <c r="G7" s="4" t="s">
        <v>43</v>
      </c>
      <c r="H7" s="8">
        <v>8.3</v>
      </c>
      <c r="I7" s="40"/>
    </row>
    <row r="8" spans="2:9" ht="19.5" customHeight="1">
      <c r="B8" s="4"/>
      <c r="H8" s="8"/>
      <c r="I8" s="40"/>
    </row>
    <row r="9" spans="1:10" ht="25.5" customHeight="1" thickBot="1">
      <c r="A9" s="5" t="s">
        <v>58</v>
      </c>
      <c r="B9" s="5" t="s">
        <v>80</v>
      </c>
      <c r="C9" s="5" t="s">
        <v>20</v>
      </c>
      <c r="D9" s="5" t="s">
        <v>21</v>
      </c>
      <c r="E9" s="5" t="s">
        <v>22</v>
      </c>
      <c r="F9" s="5" t="s">
        <v>23</v>
      </c>
      <c r="G9" s="5" t="s">
        <v>24</v>
      </c>
      <c r="H9" s="5" t="s">
        <v>25</v>
      </c>
      <c r="I9" s="6" t="s">
        <v>163</v>
      </c>
      <c r="J9" s="6" t="s">
        <v>161</v>
      </c>
    </row>
    <row r="10" spans="1:10" ht="19.5" customHeight="1" thickTop="1">
      <c r="A10" s="117" t="s">
        <v>2</v>
      </c>
      <c r="B10" s="187" t="s">
        <v>57</v>
      </c>
      <c r="C10" s="42">
        <v>386</v>
      </c>
      <c r="D10" s="197">
        <v>395</v>
      </c>
      <c r="E10" s="197">
        <v>386</v>
      </c>
      <c r="F10" s="197">
        <v>386</v>
      </c>
      <c r="G10" s="197">
        <v>379</v>
      </c>
      <c r="H10" s="193">
        <v>383</v>
      </c>
      <c r="I10" s="24"/>
      <c r="J10" s="11"/>
    </row>
    <row r="11" spans="1:10" ht="19.5" customHeight="1">
      <c r="A11" s="83" t="s">
        <v>33</v>
      </c>
      <c r="B11" s="41" t="s">
        <v>216</v>
      </c>
      <c r="C11" s="25">
        <v>20</v>
      </c>
      <c r="D11" s="48">
        <v>25</v>
      </c>
      <c r="E11" s="48">
        <v>21</v>
      </c>
      <c r="F11" s="48">
        <v>24</v>
      </c>
      <c r="G11" s="48">
        <v>22</v>
      </c>
      <c r="H11" s="150">
        <v>24</v>
      </c>
      <c r="I11" s="78"/>
      <c r="J11" s="131">
        <f>STDEVP(C11:H11)</f>
        <v>1.7950549357115013</v>
      </c>
    </row>
    <row r="12" spans="1:10" ht="19.5" customHeight="1">
      <c r="A12" s="83"/>
      <c r="B12" s="7" t="s">
        <v>153</v>
      </c>
      <c r="C12" s="100">
        <f aca="true" t="shared" si="0" ref="C12:H12">C11/C10</f>
        <v>0.05181347150259067</v>
      </c>
      <c r="D12" s="154">
        <f t="shared" si="0"/>
        <v>0.06329113924050633</v>
      </c>
      <c r="E12" s="154">
        <f t="shared" si="0"/>
        <v>0.054404145077720206</v>
      </c>
      <c r="F12" s="154">
        <f t="shared" si="0"/>
        <v>0.06217616580310881</v>
      </c>
      <c r="G12" s="154">
        <f t="shared" si="0"/>
        <v>0.05804749340369393</v>
      </c>
      <c r="H12" s="147">
        <f t="shared" si="0"/>
        <v>0.06266318537859007</v>
      </c>
      <c r="I12" s="101">
        <f>(C12+D12+E12+F12+G12+H12)/6</f>
        <v>0.05873260006770167</v>
      </c>
      <c r="J12" s="130"/>
    </row>
    <row r="13" spans="1:10" ht="19.5" customHeight="1">
      <c r="A13" s="188"/>
      <c r="B13" s="41" t="s">
        <v>217</v>
      </c>
      <c r="C13" s="102">
        <v>43</v>
      </c>
      <c r="D13" s="51">
        <v>51</v>
      </c>
      <c r="E13" s="51">
        <v>48</v>
      </c>
      <c r="F13" s="51">
        <v>58</v>
      </c>
      <c r="G13" s="51">
        <v>48</v>
      </c>
      <c r="H13" s="175">
        <v>49</v>
      </c>
      <c r="I13" s="78"/>
      <c r="J13" s="131">
        <f>STDEVP(C13:H13)</f>
        <v>4.5</v>
      </c>
    </row>
    <row r="14" spans="1:10" ht="19.5" customHeight="1">
      <c r="A14" s="188"/>
      <c r="B14" s="7" t="s">
        <v>154</v>
      </c>
      <c r="C14" s="100">
        <f aca="true" t="shared" si="1" ref="C14:H14">C13/C10</f>
        <v>0.11139896373056994</v>
      </c>
      <c r="D14" s="154">
        <f t="shared" si="1"/>
        <v>0.1291139240506329</v>
      </c>
      <c r="E14" s="154">
        <f t="shared" si="1"/>
        <v>0.12435233160621761</v>
      </c>
      <c r="F14" s="154">
        <f t="shared" si="1"/>
        <v>0.15025906735751296</v>
      </c>
      <c r="G14" s="154">
        <f t="shared" si="1"/>
        <v>0.1266490765171504</v>
      </c>
      <c r="H14" s="147">
        <f t="shared" si="1"/>
        <v>0.1279373368146214</v>
      </c>
      <c r="I14" s="101">
        <f>(C14+D14+E14+F14+G14+H14)/6</f>
        <v>0.12828511667945086</v>
      </c>
      <c r="J14" s="130"/>
    </row>
    <row r="15" spans="1:10" ht="19.5" customHeight="1">
      <c r="A15" s="188"/>
      <c r="B15" s="41" t="s">
        <v>218</v>
      </c>
      <c r="C15" s="54">
        <v>89</v>
      </c>
      <c r="D15" s="20">
        <v>71</v>
      </c>
      <c r="E15" s="20">
        <v>100</v>
      </c>
      <c r="F15" s="20">
        <v>91</v>
      </c>
      <c r="G15" s="20">
        <v>87</v>
      </c>
      <c r="H15" s="104">
        <v>84</v>
      </c>
      <c r="I15" s="78"/>
      <c r="J15" s="131">
        <f>STDEVP(C15:H15)</f>
        <v>8.698658900466592</v>
      </c>
    </row>
    <row r="16" spans="1:10" ht="19.5" customHeight="1">
      <c r="A16" s="189"/>
      <c r="B16" s="9" t="s">
        <v>155</v>
      </c>
      <c r="C16" s="192">
        <f aca="true" t="shared" si="2" ref="C16:H16">C15/C10</f>
        <v>0.23056994818652848</v>
      </c>
      <c r="D16" s="198">
        <f t="shared" si="2"/>
        <v>0.17974683544303796</v>
      </c>
      <c r="E16" s="198">
        <f t="shared" si="2"/>
        <v>0.25906735751295334</v>
      </c>
      <c r="F16" s="198">
        <f t="shared" si="2"/>
        <v>0.23575129533678757</v>
      </c>
      <c r="G16" s="198">
        <f t="shared" si="2"/>
        <v>0.22955145118733508</v>
      </c>
      <c r="H16" s="194">
        <f t="shared" si="2"/>
        <v>0.2193211488250653</v>
      </c>
      <c r="I16" s="101">
        <f>(C16+D16+E16+F16+G16+H16)/6</f>
        <v>0.22566800608195128</v>
      </c>
      <c r="J16" s="130"/>
    </row>
    <row r="17" spans="1:22" ht="19.5" customHeight="1">
      <c r="A17" s="78"/>
      <c r="B17" s="12" t="s">
        <v>72</v>
      </c>
      <c r="C17" s="54"/>
      <c r="D17" s="20">
        <v>4.55</v>
      </c>
      <c r="E17" s="20">
        <v>4.64</v>
      </c>
      <c r="F17" s="20">
        <v>5.98</v>
      </c>
      <c r="G17" s="20">
        <v>4.86</v>
      </c>
      <c r="H17" s="104">
        <v>5</v>
      </c>
      <c r="I17" s="103">
        <f>(C17+D17+E17+F17+G17+H17)/6</f>
        <v>4.171666666666667</v>
      </c>
      <c r="J17" s="131">
        <f>STDEVP(C17:H17)</f>
        <v>0.5122343213803638</v>
      </c>
      <c r="L17" s="8"/>
      <c r="M17" s="8"/>
      <c r="N17" s="8"/>
      <c r="O17" s="8"/>
      <c r="P17" s="31"/>
      <c r="Q17" s="8"/>
      <c r="R17" s="8"/>
      <c r="S17" s="8">
        <f>SUM(L17:Q17)</f>
        <v>0</v>
      </c>
      <c r="T17" s="32">
        <f>SQRT(S17/(5-1))</f>
        <v>0</v>
      </c>
      <c r="V17" s="30">
        <f>(F17-G17)/2</f>
        <v>0.56</v>
      </c>
    </row>
    <row r="18" spans="1:10" ht="19.5" customHeight="1">
      <c r="A18" s="78"/>
      <c r="B18" s="41" t="s">
        <v>28</v>
      </c>
      <c r="C18" s="44">
        <v>6.22</v>
      </c>
      <c r="D18" s="309">
        <v>5.46</v>
      </c>
      <c r="E18" s="199">
        <v>6.1</v>
      </c>
      <c r="F18" s="199">
        <v>6.98</v>
      </c>
      <c r="G18" s="199">
        <v>5.96</v>
      </c>
      <c r="H18" s="195">
        <v>5.48</v>
      </c>
      <c r="I18" s="99">
        <f>(C18+D18+E18+F18+G18+H18)/6</f>
        <v>6.033333333333334</v>
      </c>
      <c r="J18" s="131">
        <f>STDEVP(C18:H18)</f>
        <v>0.5124668010927323</v>
      </c>
    </row>
    <row r="19" spans="1:10" ht="19.5" customHeight="1">
      <c r="A19" s="78"/>
      <c r="B19" s="41" t="s">
        <v>27</v>
      </c>
      <c r="C19" s="45" t="s">
        <v>6</v>
      </c>
      <c r="D19" s="200" t="s">
        <v>6</v>
      </c>
      <c r="E19" s="200" t="s">
        <v>6</v>
      </c>
      <c r="F19" s="200" t="s">
        <v>6</v>
      </c>
      <c r="G19" s="200" t="s">
        <v>6</v>
      </c>
      <c r="H19" s="196" t="s">
        <v>6</v>
      </c>
      <c r="I19" s="78"/>
      <c r="J19" s="12"/>
    </row>
    <row r="20" spans="1:10" ht="19.5" customHeight="1">
      <c r="A20" s="120"/>
      <c r="B20" s="107" t="s">
        <v>59</v>
      </c>
      <c r="C20" s="43"/>
      <c r="D20" s="49">
        <v>5.45</v>
      </c>
      <c r="E20" s="49">
        <v>5.51</v>
      </c>
      <c r="F20" s="49">
        <v>5.58</v>
      </c>
      <c r="G20" s="49"/>
      <c r="H20" s="168"/>
      <c r="I20" s="7"/>
      <c r="J20" s="12"/>
    </row>
    <row r="21" spans="1:10" ht="19.5" customHeight="1">
      <c r="A21" s="122" t="s">
        <v>66</v>
      </c>
      <c r="B21" s="86" t="s">
        <v>165</v>
      </c>
      <c r="C21" s="177">
        <v>109</v>
      </c>
      <c r="D21" s="20">
        <v>96</v>
      </c>
      <c r="E21" s="20">
        <v>98</v>
      </c>
      <c r="F21" s="20">
        <v>111</v>
      </c>
      <c r="G21" s="20">
        <v>118</v>
      </c>
      <c r="H21" s="201">
        <v>109</v>
      </c>
      <c r="I21" s="82"/>
      <c r="J21" s="12"/>
    </row>
    <row r="22" spans="1:10" ht="19.5" customHeight="1">
      <c r="A22" s="78"/>
      <c r="B22" s="12" t="s">
        <v>166</v>
      </c>
      <c r="C22" s="15">
        <v>109</v>
      </c>
      <c r="D22" s="18">
        <v>89</v>
      </c>
      <c r="E22" s="18">
        <v>77</v>
      </c>
      <c r="F22" s="18">
        <v>100</v>
      </c>
      <c r="G22" s="18">
        <v>112</v>
      </c>
      <c r="H22" s="133">
        <v>109</v>
      </c>
      <c r="I22" s="82"/>
      <c r="J22" s="12"/>
    </row>
    <row r="23" spans="1:10" ht="19.5" customHeight="1">
      <c r="A23" s="78"/>
      <c r="B23" s="12" t="s">
        <v>237</v>
      </c>
      <c r="C23" s="180">
        <f aca="true" t="shared" si="3" ref="C23:H23">C21-C22</f>
        <v>0</v>
      </c>
      <c r="D23" s="50">
        <f t="shared" si="3"/>
        <v>7</v>
      </c>
      <c r="E23" s="50">
        <f t="shared" si="3"/>
        <v>21</v>
      </c>
      <c r="F23" s="50">
        <f t="shared" si="3"/>
        <v>11</v>
      </c>
      <c r="G23" s="50">
        <f t="shared" si="3"/>
        <v>6</v>
      </c>
      <c r="H23" s="95">
        <f t="shared" si="3"/>
        <v>0</v>
      </c>
      <c r="I23" s="269">
        <f>(C23+D23+E23+F23+G23+H23)/6</f>
        <v>7.5</v>
      </c>
      <c r="J23" s="131">
        <f>STDEVP(C23:H23)</f>
        <v>7.182153808805081</v>
      </c>
    </row>
    <row r="24" spans="1:10" ht="19.5" customHeight="1">
      <c r="A24" s="78"/>
      <c r="B24" s="12" t="s">
        <v>167</v>
      </c>
      <c r="C24" s="15">
        <v>28</v>
      </c>
      <c r="D24" s="18">
        <v>30</v>
      </c>
      <c r="E24" s="18">
        <v>52</v>
      </c>
      <c r="F24" s="18">
        <v>30</v>
      </c>
      <c r="G24" s="18">
        <v>35</v>
      </c>
      <c r="H24" s="133">
        <v>34</v>
      </c>
      <c r="I24" s="190"/>
      <c r="J24" s="12"/>
    </row>
    <row r="25" spans="1:10" ht="19.5" customHeight="1">
      <c r="A25" s="78"/>
      <c r="B25" s="12" t="s">
        <v>168</v>
      </c>
      <c r="C25" s="186">
        <v>37</v>
      </c>
      <c r="D25" s="49">
        <v>35</v>
      </c>
      <c r="E25" s="49">
        <v>57</v>
      </c>
      <c r="F25" s="49">
        <v>34</v>
      </c>
      <c r="G25" s="49">
        <v>35</v>
      </c>
      <c r="H25" s="202">
        <v>32</v>
      </c>
      <c r="I25" s="190"/>
      <c r="J25" s="12"/>
    </row>
    <row r="26" spans="1:10" ht="19.5" customHeight="1" thickBot="1">
      <c r="A26" s="121"/>
      <c r="B26" s="14" t="s">
        <v>239</v>
      </c>
      <c r="C26" s="181">
        <f aca="true" t="shared" si="4" ref="C26:H26">C24+C25</f>
        <v>65</v>
      </c>
      <c r="D26" s="128">
        <f t="shared" si="4"/>
        <v>65</v>
      </c>
      <c r="E26" s="128">
        <f t="shared" si="4"/>
        <v>109</v>
      </c>
      <c r="F26" s="128">
        <f t="shared" si="4"/>
        <v>64</v>
      </c>
      <c r="G26" s="128">
        <f t="shared" si="4"/>
        <v>70</v>
      </c>
      <c r="H26" s="129">
        <f t="shared" si="4"/>
        <v>66</v>
      </c>
      <c r="I26" s="259">
        <f>(C26+D26+E26+F26+G26+H26)/6</f>
        <v>73.16666666666667</v>
      </c>
      <c r="J26" s="221">
        <f>STDEVP(C26:H26)</f>
        <v>16.13915184333496</v>
      </c>
    </row>
    <row r="27" ht="19.5" customHeight="1">
      <c r="A27" s="2" t="s">
        <v>19</v>
      </c>
    </row>
    <row r="28" spans="1:4" ht="19.5" customHeight="1">
      <c r="A28" s="2" t="s">
        <v>16</v>
      </c>
      <c r="C28" s="1" t="s">
        <v>151</v>
      </c>
      <c r="D28" s="38"/>
    </row>
    <row r="29" spans="1:4" ht="19.5" customHeight="1">
      <c r="A29" s="2"/>
      <c r="C29" s="1"/>
      <c r="D29" s="38"/>
    </row>
    <row r="30" spans="1:8" ht="19.5" customHeight="1">
      <c r="A30" s="4" t="s">
        <v>0</v>
      </c>
      <c r="B30" s="4" t="s">
        <v>12</v>
      </c>
      <c r="C30" s="4" t="s">
        <v>13</v>
      </c>
      <c r="E30" s="4" t="s">
        <v>65</v>
      </c>
      <c r="G30" s="4" t="s">
        <v>10</v>
      </c>
      <c r="H30" s="4" t="s">
        <v>88</v>
      </c>
    </row>
    <row r="31" spans="1:9" ht="19.5" customHeight="1">
      <c r="A31" s="10">
        <v>36700</v>
      </c>
      <c r="B31" s="4" t="s">
        <v>85</v>
      </c>
      <c r="C31" s="4" t="s">
        <v>120</v>
      </c>
      <c r="E31" s="4" t="s">
        <v>130</v>
      </c>
      <c r="G31" s="4" t="s">
        <v>86</v>
      </c>
      <c r="H31" s="4" t="s">
        <v>87</v>
      </c>
      <c r="I31" s="40"/>
    </row>
    <row r="32" spans="2:9" ht="19.5" customHeight="1">
      <c r="B32" s="4"/>
      <c r="C32" s="4" t="s">
        <v>42</v>
      </c>
      <c r="D32" s="4">
        <v>8.35</v>
      </c>
      <c r="G32" s="4" t="s">
        <v>43</v>
      </c>
      <c r="H32" s="4">
        <v>9.2</v>
      </c>
      <c r="I32" s="40"/>
    </row>
    <row r="33" spans="2:9" ht="19.5" customHeight="1">
      <c r="B33" s="4"/>
      <c r="I33" s="40"/>
    </row>
    <row r="34" spans="1:10" ht="25.5" customHeight="1" thickBot="1">
      <c r="A34" s="5" t="s">
        <v>58</v>
      </c>
      <c r="B34" s="5" t="s">
        <v>80</v>
      </c>
      <c r="C34" s="5" t="s">
        <v>20</v>
      </c>
      <c r="D34" s="5" t="s">
        <v>21</v>
      </c>
      <c r="E34" s="5" t="s">
        <v>22</v>
      </c>
      <c r="F34" s="5" t="s">
        <v>23</v>
      </c>
      <c r="G34" s="5" t="s">
        <v>24</v>
      </c>
      <c r="H34" s="5" t="s">
        <v>25</v>
      </c>
      <c r="I34" s="6" t="s">
        <v>170</v>
      </c>
      <c r="J34" s="6" t="s">
        <v>161</v>
      </c>
    </row>
    <row r="35" spans="1:10" ht="19.5" customHeight="1" thickTop="1">
      <c r="A35" s="117" t="s">
        <v>2</v>
      </c>
      <c r="B35" s="187" t="s">
        <v>57</v>
      </c>
      <c r="C35" s="42">
        <v>381</v>
      </c>
      <c r="D35" s="197">
        <v>391</v>
      </c>
      <c r="E35" s="197">
        <v>382</v>
      </c>
      <c r="F35" s="197">
        <v>398</v>
      </c>
      <c r="G35" s="197">
        <v>390</v>
      </c>
      <c r="H35" s="193">
        <v>395</v>
      </c>
      <c r="I35" s="24"/>
      <c r="J35" s="11"/>
    </row>
    <row r="36" spans="1:10" ht="19.5" customHeight="1">
      <c r="A36" s="203" t="s">
        <v>33</v>
      </c>
      <c r="B36" s="41" t="s">
        <v>216</v>
      </c>
      <c r="C36" s="25">
        <v>22</v>
      </c>
      <c r="D36" s="48">
        <v>23</v>
      </c>
      <c r="E36" s="48">
        <v>25</v>
      </c>
      <c r="F36" s="48">
        <v>22</v>
      </c>
      <c r="G36" s="48">
        <v>21</v>
      </c>
      <c r="H36" s="150">
        <v>22</v>
      </c>
      <c r="I36" s="78"/>
      <c r="J36" s="131">
        <f>STDEVP(C36:H36)</f>
        <v>1.2583057392117916</v>
      </c>
    </row>
    <row r="37" spans="1:10" ht="19.5" customHeight="1">
      <c r="A37" s="83"/>
      <c r="B37" s="7" t="s">
        <v>153</v>
      </c>
      <c r="C37" s="100">
        <f aca="true" t="shared" si="5" ref="C37:H37">C36/C35</f>
        <v>0.05774278215223097</v>
      </c>
      <c r="D37" s="154">
        <f t="shared" si="5"/>
        <v>0.058823529411764705</v>
      </c>
      <c r="E37" s="154">
        <f t="shared" si="5"/>
        <v>0.06544502617801047</v>
      </c>
      <c r="F37" s="154">
        <f t="shared" si="5"/>
        <v>0.05527638190954774</v>
      </c>
      <c r="G37" s="154">
        <f t="shared" si="5"/>
        <v>0.05384615384615385</v>
      </c>
      <c r="H37" s="147">
        <f t="shared" si="5"/>
        <v>0.05569620253164557</v>
      </c>
      <c r="I37" s="101">
        <f>(C37+D37+E37+F37+G37+H37)/6</f>
        <v>0.05780501267155888</v>
      </c>
      <c r="J37" s="130"/>
    </row>
    <row r="38" spans="1:10" ht="19.5" customHeight="1">
      <c r="A38" s="188"/>
      <c r="B38" s="41" t="s">
        <v>217</v>
      </c>
      <c r="C38" s="102">
        <v>47</v>
      </c>
      <c r="D38" s="51">
        <v>47</v>
      </c>
      <c r="E38" s="51">
        <v>48</v>
      </c>
      <c r="F38" s="51">
        <v>48</v>
      </c>
      <c r="G38" s="51">
        <v>45</v>
      </c>
      <c r="H38" s="175">
        <v>44</v>
      </c>
      <c r="I38" s="78"/>
      <c r="J38" s="131">
        <f>STDEVP(C38:H38)</f>
        <v>1.5</v>
      </c>
    </row>
    <row r="39" spans="1:10" ht="19.5" customHeight="1">
      <c r="A39" s="188"/>
      <c r="B39" s="7" t="s">
        <v>154</v>
      </c>
      <c r="C39" s="100">
        <f aca="true" t="shared" si="6" ref="C39:H39">C38/C35</f>
        <v>0.12335958005249344</v>
      </c>
      <c r="D39" s="154">
        <f t="shared" si="6"/>
        <v>0.12020460358056266</v>
      </c>
      <c r="E39" s="154">
        <f t="shared" si="6"/>
        <v>0.1256544502617801</v>
      </c>
      <c r="F39" s="154">
        <f t="shared" si="6"/>
        <v>0.12060301507537688</v>
      </c>
      <c r="G39" s="154">
        <f t="shared" si="6"/>
        <v>0.11538461538461539</v>
      </c>
      <c r="H39" s="147">
        <f t="shared" si="6"/>
        <v>0.11139240506329114</v>
      </c>
      <c r="I39" s="101">
        <f>(C39+D39+E39+F39+G39+H39)/6</f>
        <v>0.11943311156968661</v>
      </c>
      <c r="J39" s="130"/>
    </row>
    <row r="40" spans="1:10" ht="19.5" customHeight="1">
      <c r="A40" s="188"/>
      <c r="B40" s="41" t="s">
        <v>218</v>
      </c>
      <c r="C40" s="54">
        <v>84</v>
      </c>
      <c r="D40" s="20">
        <v>85</v>
      </c>
      <c r="E40" s="20">
        <v>87</v>
      </c>
      <c r="F40" s="20">
        <v>87</v>
      </c>
      <c r="G40" s="20"/>
      <c r="H40" s="104">
        <v>93</v>
      </c>
      <c r="I40" s="78"/>
      <c r="J40" s="131">
        <f>STDEVP(C40:H40)</f>
        <v>3.1240998703626617</v>
      </c>
    </row>
    <row r="41" spans="1:10" ht="19.5" customHeight="1">
      <c r="A41" s="189"/>
      <c r="B41" s="106" t="s">
        <v>155</v>
      </c>
      <c r="C41" s="100">
        <f>C40/C35</f>
        <v>0.2204724409448819</v>
      </c>
      <c r="D41" s="154">
        <f>D40/D35</f>
        <v>0.21739130434782608</v>
      </c>
      <c r="E41" s="154">
        <f>E40/E35</f>
        <v>0.22774869109947643</v>
      </c>
      <c r="F41" s="154">
        <f>F40/F35</f>
        <v>0.2185929648241206</v>
      </c>
      <c r="G41" s="154"/>
      <c r="H41" s="147">
        <f>H40/H35</f>
        <v>0.23544303797468355</v>
      </c>
      <c r="I41" s="101">
        <f>(C41+D41+E41+F41+H41)/5</f>
        <v>0.22392968783819772</v>
      </c>
      <c r="J41" s="130"/>
    </row>
    <row r="42" spans="1:22" ht="19.5" customHeight="1">
      <c r="A42" s="78"/>
      <c r="B42" s="12" t="s">
        <v>72</v>
      </c>
      <c r="C42" s="166">
        <v>5.36</v>
      </c>
      <c r="D42" s="47">
        <v>5.4</v>
      </c>
      <c r="E42" s="47">
        <v>5.42</v>
      </c>
      <c r="F42" s="47">
        <v>5.76</v>
      </c>
      <c r="G42" s="47">
        <v>6.28</v>
      </c>
      <c r="H42" s="105">
        <v>6</v>
      </c>
      <c r="I42" s="99">
        <f>(C42+D42+E42+F42+G42+H42)/6</f>
        <v>5.703333333333333</v>
      </c>
      <c r="J42" s="131">
        <f>STDEVP(C42:H42)</f>
        <v>0.3449476610862702</v>
      </c>
      <c r="L42" s="8"/>
      <c r="M42" s="8"/>
      <c r="N42" s="8"/>
      <c r="O42" s="8"/>
      <c r="P42" s="31"/>
      <c r="Q42" s="8"/>
      <c r="R42" s="8"/>
      <c r="S42" s="8">
        <f>SUM(L42:Q42)</f>
        <v>0</v>
      </c>
      <c r="T42" s="32">
        <f>SQRT(S42/(5-1))</f>
        <v>0</v>
      </c>
      <c r="V42" s="30">
        <f>(F42-G42)/2</f>
        <v>-0.26000000000000023</v>
      </c>
    </row>
    <row r="43" spans="1:10" ht="19.5" customHeight="1">
      <c r="A43" s="78"/>
      <c r="B43" s="41" t="s">
        <v>28</v>
      </c>
      <c r="C43" s="310">
        <v>5.36</v>
      </c>
      <c r="D43" s="199">
        <v>6.36</v>
      </c>
      <c r="E43" s="199">
        <v>5.46</v>
      </c>
      <c r="F43" s="199">
        <v>5.9</v>
      </c>
      <c r="G43" s="199">
        <v>6.28</v>
      </c>
      <c r="H43" s="195">
        <v>6.78</v>
      </c>
      <c r="I43" s="99">
        <f>(C43+D43+E43+F43+G43+H43)/6</f>
        <v>6.023333333333333</v>
      </c>
      <c r="J43" s="131">
        <f>STDEVP(C43:H43)</f>
        <v>0.5040392400950156</v>
      </c>
    </row>
    <row r="44" spans="1:10" ht="19.5" customHeight="1">
      <c r="A44" s="78"/>
      <c r="B44" s="41" t="s">
        <v>27</v>
      </c>
      <c r="C44" s="45" t="s">
        <v>6</v>
      </c>
      <c r="D44" s="200" t="s">
        <v>6</v>
      </c>
      <c r="E44" s="200" t="s">
        <v>6</v>
      </c>
      <c r="F44" s="200" t="s">
        <v>6</v>
      </c>
      <c r="G44" s="200" t="s">
        <v>6</v>
      </c>
      <c r="H44" s="196" t="s">
        <v>6</v>
      </c>
      <c r="I44" s="78"/>
      <c r="J44" s="12"/>
    </row>
    <row r="45" spans="1:10" ht="19.5" customHeight="1">
      <c r="A45" s="120"/>
      <c r="B45" s="107" t="s">
        <v>59</v>
      </c>
      <c r="C45" s="43">
        <v>4.49</v>
      </c>
      <c r="D45" s="49">
        <v>4.4</v>
      </c>
      <c r="E45" s="49">
        <v>4.15</v>
      </c>
      <c r="F45" s="49">
        <v>4.33</v>
      </c>
      <c r="G45" s="49"/>
      <c r="H45" s="168">
        <v>3.47</v>
      </c>
      <c r="I45" s="7"/>
      <c r="J45" s="12"/>
    </row>
    <row r="46" spans="1:10" ht="19.5" customHeight="1">
      <c r="A46" s="122" t="s">
        <v>66</v>
      </c>
      <c r="B46" s="86" t="s">
        <v>179</v>
      </c>
      <c r="C46" s="177">
        <v>112</v>
      </c>
      <c r="D46" s="20">
        <v>113</v>
      </c>
      <c r="E46" s="20">
        <v>112</v>
      </c>
      <c r="F46" s="20">
        <v>97</v>
      </c>
      <c r="G46" s="20">
        <v>106</v>
      </c>
      <c r="H46" s="201">
        <v>90</v>
      </c>
      <c r="I46" s="7"/>
      <c r="J46" s="12"/>
    </row>
    <row r="47" spans="1:10" ht="19.5" customHeight="1">
      <c r="A47" s="78"/>
      <c r="B47" s="12" t="s">
        <v>166</v>
      </c>
      <c r="C47" s="15">
        <v>110</v>
      </c>
      <c r="D47" s="18">
        <v>112</v>
      </c>
      <c r="E47" s="18">
        <v>112</v>
      </c>
      <c r="F47" s="18">
        <v>90</v>
      </c>
      <c r="G47" s="18">
        <v>96</v>
      </c>
      <c r="H47" s="133">
        <v>89</v>
      </c>
      <c r="I47" s="7"/>
      <c r="J47" s="12"/>
    </row>
    <row r="48" spans="1:10" ht="19.5" customHeight="1">
      <c r="A48" s="78"/>
      <c r="B48" s="12" t="s">
        <v>237</v>
      </c>
      <c r="C48" s="180">
        <f aca="true" t="shared" si="7" ref="C48:H48">C46-C47</f>
        <v>2</v>
      </c>
      <c r="D48" s="50">
        <f t="shared" si="7"/>
        <v>1</v>
      </c>
      <c r="E48" s="50">
        <f t="shared" si="7"/>
        <v>0</v>
      </c>
      <c r="F48" s="50">
        <f t="shared" si="7"/>
        <v>7</v>
      </c>
      <c r="G48" s="50">
        <f t="shared" si="7"/>
        <v>10</v>
      </c>
      <c r="H48" s="95">
        <f t="shared" si="7"/>
        <v>1</v>
      </c>
      <c r="I48" s="269">
        <f>(C48+D48+E48+F48+G48+H48)/6</f>
        <v>3.5</v>
      </c>
      <c r="J48" s="131">
        <f>STDEVP(C48:H48)</f>
        <v>3.685557397915997</v>
      </c>
    </row>
    <row r="49" spans="1:10" ht="19.5" customHeight="1">
      <c r="A49" s="78"/>
      <c r="B49" s="12" t="s">
        <v>167</v>
      </c>
      <c r="C49" s="177">
        <v>42</v>
      </c>
      <c r="D49" s="20">
        <v>41</v>
      </c>
      <c r="E49" s="20">
        <v>34</v>
      </c>
      <c r="F49" s="20">
        <v>34</v>
      </c>
      <c r="G49" s="20">
        <v>36</v>
      </c>
      <c r="H49" s="134">
        <v>35</v>
      </c>
      <c r="I49" s="190"/>
      <c r="J49" s="12"/>
    </row>
    <row r="50" spans="1:10" ht="19.5" customHeight="1">
      <c r="A50" s="78"/>
      <c r="B50" s="12" t="s">
        <v>168</v>
      </c>
      <c r="C50" s="16">
        <v>37</v>
      </c>
      <c r="D50" s="17">
        <v>12</v>
      </c>
      <c r="E50" s="17">
        <v>32</v>
      </c>
      <c r="F50" s="17">
        <v>24</v>
      </c>
      <c r="G50" s="17">
        <v>39</v>
      </c>
      <c r="H50" s="136">
        <v>29</v>
      </c>
      <c r="I50" s="190"/>
      <c r="J50" s="12"/>
    </row>
    <row r="51" spans="1:10" ht="19.5" customHeight="1">
      <c r="A51" s="78"/>
      <c r="B51" s="12" t="s">
        <v>239</v>
      </c>
      <c r="C51" s="180">
        <f aca="true" t="shared" si="8" ref="C51:H51">C49+C50</f>
        <v>79</v>
      </c>
      <c r="D51" s="50">
        <f t="shared" si="8"/>
        <v>53</v>
      </c>
      <c r="E51" s="50">
        <f t="shared" si="8"/>
        <v>66</v>
      </c>
      <c r="F51" s="50">
        <f t="shared" si="8"/>
        <v>58</v>
      </c>
      <c r="G51" s="50">
        <f t="shared" si="8"/>
        <v>75</v>
      </c>
      <c r="H51" s="95">
        <f t="shared" si="8"/>
        <v>64</v>
      </c>
      <c r="I51" s="269">
        <f>(C51+D51+E51+F51+G51+H51)/6</f>
        <v>65.83333333333333</v>
      </c>
      <c r="J51" s="131">
        <f>STDEVP(C51:H51)</f>
        <v>9.007712744581106</v>
      </c>
    </row>
    <row r="52" spans="1:10" ht="19.5" customHeight="1" thickBot="1">
      <c r="A52" s="121" t="s">
        <v>242</v>
      </c>
      <c r="B52" s="14" t="s">
        <v>244</v>
      </c>
      <c r="C52" s="13">
        <v>49</v>
      </c>
      <c r="D52" s="128">
        <v>52</v>
      </c>
      <c r="E52" s="128">
        <v>51</v>
      </c>
      <c r="F52" s="128">
        <v>49</v>
      </c>
      <c r="G52" s="128">
        <v>49</v>
      </c>
      <c r="H52" s="14">
        <v>51</v>
      </c>
      <c r="I52" s="191">
        <f>(C52+D52+E52+F52+G52+H52)/6</f>
        <v>50.166666666666664</v>
      </c>
      <c r="J52" s="14"/>
    </row>
    <row r="53" ht="19.5" customHeight="1">
      <c r="A53" s="2" t="s">
        <v>19</v>
      </c>
    </row>
    <row r="54" spans="1:4" ht="19.5" customHeight="1">
      <c r="A54" s="2" t="s">
        <v>16</v>
      </c>
      <c r="C54" s="1" t="s">
        <v>150</v>
      </c>
      <c r="D54" s="38"/>
    </row>
    <row r="55" spans="1:8" ht="19.5" customHeight="1">
      <c r="A55" s="4" t="s">
        <v>0</v>
      </c>
      <c r="B55" s="4" t="s">
        <v>12</v>
      </c>
      <c r="E55" s="4" t="s">
        <v>65</v>
      </c>
      <c r="G55" s="4" t="s">
        <v>10</v>
      </c>
      <c r="H55" s="4" t="s">
        <v>88</v>
      </c>
    </row>
    <row r="56" spans="1:9" ht="19.5" customHeight="1">
      <c r="A56" s="10">
        <v>36700</v>
      </c>
      <c r="B56" s="39" t="s">
        <v>85</v>
      </c>
      <c r="E56" s="4" t="s">
        <v>130</v>
      </c>
      <c r="G56" s="4" t="s">
        <v>86</v>
      </c>
      <c r="H56" s="4" t="s">
        <v>90</v>
      </c>
      <c r="I56" s="40"/>
    </row>
    <row r="57" spans="1:9" ht="19.5" customHeight="1">
      <c r="A57" s="4" t="s">
        <v>92</v>
      </c>
      <c r="B57" s="4"/>
      <c r="C57" s="4" t="s">
        <v>42</v>
      </c>
      <c r="G57" s="4" t="s">
        <v>43</v>
      </c>
      <c r="I57" s="40"/>
    </row>
    <row r="58" spans="2:9" ht="19.5" customHeight="1">
      <c r="B58" s="4"/>
      <c r="I58" s="40"/>
    </row>
    <row r="59" spans="1:10" ht="19.5" customHeight="1" thickBot="1">
      <c r="A59" s="5" t="s">
        <v>58</v>
      </c>
      <c r="B59" s="5" t="s">
        <v>80</v>
      </c>
      <c r="C59" s="5" t="s">
        <v>20</v>
      </c>
      <c r="D59" s="5" t="s">
        <v>21</v>
      </c>
      <c r="E59" s="5" t="s">
        <v>22</v>
      </c>
      <c r="F59" s="5" t="s">
        <v>23</v>
      </c>
      <c r="G59" s="5" t="s">
        <v>24</v>
      </c>
      <c r="H59" s="5" t="s">
        <v>25</v>
      </c>
      <c r="I59" s="6" t="s">
        <v>163</v>
      </c>
      <c r="J59" s="6" t="s">
        <v>161</v>
      </c>
    </row>
    <row r="60" spans="1:10" ht="19.5" customHeight="1" thickTop="1">
      <c r="A60" s="117" t="s">
        <v>3</v>
      </c>
      <c r="B60" s="187" t="s">
        <v>57</v>
      </c>
      <c r="C60" s="42">
        <v>423</v>
      </c>
      <c r="D60" s="197">
        <v>396</v>
      </c>
      <c r="E60" s="197">
        <v>420</v>
      </c>
      <c r="F60" s="197">
        <v>398</v>
      </c>
      <c r="G60" s="197">
        <v>416</v>
      </c>
      <c r="H60" s="193">
        <v>397</v>
      </c>
      <c r="I60" s="24"/>
      <c r="J60" s="11"/>
    </row>
    <row r="61" spans="1:10" ht="19.5" customHeight="1">
      <c r="A61" s="83" t="s">
        <v>33</v>
      </c>
      <c r="B61" s="41" t="s">
        <v>216</v>
      </c>
      <c r="C61" s="25">
        <v>5</v>
      </c>
      <c r="D61" s="48">
        <v>22</v>
      </c>
      <c r="E61" s="48">
        <v>9</v>
      </c>
      <c r="F61" s="48">
        <v>16</v>
      </c>
      <c r="G61" s="48">
        <v>24</v>
      </c>
      <c r="H61" s="150">
        <v>22</v>
      </c>
      <c r="I61" s="78"/>
      <c r="J61" s="131">
        <f>STDEVP(C61:H61)</f>
        <v>7.133644853010899</v>
      </c>
    </row>
    <row r="62" spans="1:10" ht="19.5" customHeight="1">
      <c r="A62" s="83"/>
      <c r="B62" s="7" t="s">
        <v>153</v>
      </c>
      <c r="C62" s="100">
        <f aca="true" t="shared" si="9" ref="C62:H62">C61/C60</f>
        <v>0.01182033096926714</v>
      </c>
      <c r="D62" s="154">
        <f t="shared" si="9"/>
        <v>0.05555555555555555</v>
      </c>
      <c r="E62" s="154">
        <f t="shared" si="9"/>
        <v>0.02142857142857143</v>
      </c>
      <c r="F62" s="154">
        <f t="shared" si="9"/>
        <v>0.04020100502512563</v>
      </c>
      <c r="G62" s="154">
        <f t="shared" si="9"/>
        <v>0.057692307692307696</v>
      </c>
      <c r="H62" s="147">
        <f t="shared" si="9"/>
        <v>0.055415617128463476</v>
      </c>
      <c r="I62" s="101">
        <f>(C62+D62+E62+F62+G62+H62)/6</f>
        <v>0.04035223129988182</v>
      </c>
      <c r="J62" s="130"/>
    </row>
    <row r="63" spans="1:10" ht="19.5" customHeight="1">
      <c r="A63" s="188"/>
      <c r="B63" s="41" t="s">
        <v>217</v>
      </c>
      <c r="C63" s="102">
        <v>17</v>
      </c>
      <c r="D63" s="51">
        <v>32</v>
      </c>
      <c r="E63" s="51">
        <v>24</v>
      </c>
      <c r="F63" s="51">
        <v>27</v>
      </c>
      <c r="G63" s="51">
        <v>36</v>
      </c>
      <c r="H63" s="175">
        <v>45</v>
      </c>
      <c r="I63" s="78"/>
      <c r="J63" s="131">
        <f>STDEVP(C63:H63)</f>
        <v>8.933395522171597</v>
      </c>
    </row>
    <row r="64" spans="1:10" ht="19.5" customHeight="1">
      <c r="A64" s="188"/>
      <c r="B64" s="7" t="s">
        <v>154</v>
      </c>
      <c r="C64" s="100">
        <f aca="true" t="shared" si="10" ref="C64:H64">C63/C60</f>
        <v>0.04018912529550828</v>
      </c>
      <c r="D64" s="154">
        <f t="shared" si="10"/>
        <v>0.08080808080808081</v>
      </c>
      <c r="E64" s="154">
        <f t="shared" si="10"/>
        <v>0.05714285714285714</v>
      </c>
      <c r="F64" s="154">
        <f t="shared" si="10"/>
        <v>0.0678391959798995</v>
      </c>
      <c r="G64" s="154">
        <f t="shared" si="10"/>
        <v>0.08653846153846154</v>
      </c>
      <c r="H64" s="147">
        <f t="shared" si="10"/>
        <v>0.11335012594458438</v>
      </c>
      <c r="I64" s="101">
        <f>(C64+D64+E64+F64+G64+H64)/6</f>
        <v>0.0743113077848986</v>
      </c>
      <c r="J64" s="130"/>
    </row>
    <row r="65" spans="1:10" ht="19.5" customHeight="1">
      <c r="A65" s="189"/>
      <c r="B65" s="107" t="s">
        <v>218</v>
      </c>
      <c r="C65" s="54" t="s">
        <v>91</v>
      </c>
      <c r="D65" s="20" t="s">
        <v>91</v>
      </c>
      <c r="E65" s="20" t="s">
        <v>91</v>
      </c>
      <c r="F65" s="20" t="s">
        <v>91</v>
      </c>
      <c r="G65" s="20" t="s">
        <v>91</v>
      </c>
      <c r="H65" s="104" t="s">
        <v>91</v>
      </c>
      <c r="I65" s="78"/>
      <c r="J65" s="130"/>
    </row>
    <row r="66" spans="1:22" ht="19.5" customHeight="1">
      <c r="A66" s="78"/>
      <c r="B66" s="12" t="s">
        <v>72</v>
      </c>
      <c r="C66" s="166">
        <v>19.48</v>
      </c>
      <c r="D66" s="47">
        <v>17.84</v>
      </c>
      <c r="E66" s="47">
        <v>16.8</v>
      </c>
      <c r="F66" s="47">
        <v>15.36</v>
      </c>
      <c r="G66" s="47">
        <v>18.3</v>
      </c>
      <c r="H66" s="105">
        <v>16.22</v>
      </c>
      <c r="I66" s="99">
        <f>(C66+D66+E66+F66+G66+H66)/6</f>
        <v>17.333333333333332</v>
      </c>
      <c r="J66" s="131">
        <f>STDEVP(C66:H66)</f>
        <v>1.367316918477775</v>
      </c>
      <c r="L66" s="8"/>
      <c r="M66" s="8"/>
      <c r="N66" s="8"/>
      <c r="O66" s="8"/>
      <c r="P66" s="31"/>
      <c r="Q66" s="8"/>
      <c r="R66" s="8"/>
      <c r="S66" s="8">
        <f>SUM(L66:Q66)</f>
        <v>0</v>
      </c>
      <c r="T66" s="32">
        <f>SQRT(S66/(5-1))</f>
        <v>0</v>
      </c>
      <c r="V66" s="30">
        <f>(F66-G66)/2</f>
        <v>-1.4700000000000006</v>
      </c>
    </row>
    <row r="67" spans="1:10" ht="19.5" customHeight="1">
      <c r="A67" s="78"/>
      <c r="B67" s="41" t="s">
        <v>28</v>
      </c>
      <c r="C67" s="44">
        <v>21.22</v>
      </c>
      <c r="D67" s="199">
        <v>20.06</v>
      </c>
      <c r="E67" s="309">
        <v>18.28</v>
      </c>
      <c r="F67" s="199">
        <v>20.18</v>
      </c>
      <c r="G67" s="199">
        <v>19.9</v>
      </c>
      <c r="H67" s="195">
        <v>19.06</v>
      </c>
      <c r="I67" s="99">
        <f>(C67+D67+E67+F67+G67+H67)/6</f>
        <v>19.783333333333335</v>
      </c>
      <c r="J67" s="131">
        <f>STDEVP(C67:H67)</f>
        <v>0.921478280928028</v>
      </c>
    </row>
    <row r="68" spans="1:10" ht="19.5" customHeight="1">
      <c r="A68" s="120"/>
      <c r="B68" s="206" t="s">
        <v>27</v>
      </c>
      <c r="C68" s="112" t="s">
        <v>6</v>
      </c>
      <c r="D68" s="207" t="s">
        <v>6</v>
      </c>
      <c r="E68" s="207" t="s">
        <v>6</v>
      </c>
      <c r="F68" s="207" t="s">
        <v>6</v>
      </c>
      <c r="G68" s="207" t="s">
        <v>6</v>
      </c>
      <c r="H68" s="208" t="s">
        <v>6</v>
      </c>
      <c r="I68" s="78"/>
      <c r="J68" s="12"/>
    </row>
    <row r="69" spans="1:10" ht="19.5" customHeight="1">
      <c r="A69" s="122" t="s">
        <v>66</v>
      </c>
      <c r="B69" s="12" t="s">
        <v>165</v>
      </c>
      <c r="C69" s="15">
        <v>75</v>
      </c>
      <c r="D69" s="18">
        <v>110</v>
      </c>
      <c r="E69" s="18">
        <v>120</v>
      </c>
      <c r="F69" s="18">
        <v>135</v>
      </c>
      <c r="G69" s="18">
        <v>113</v>
      </c>
      <c r="H69" s="133">
        <v>122</v>
      </c>
      <c r="I69" s="7"/>
      <c r="J69" s="12"/>
    </row>
    <row r="70" spans="1:10" ht="19.5" customHeight="1">
      <c r="A70" s="341" t="s">
        <v>252</v>
      </c>
      <c r="B70" s="342" t="s">
        <v>204</v>
      </c>
      <c r="C70" s="343">
        <v>70</v>
      </c>
      <c r="D70" s="344">
        <v>90</v>
      </c>
      <c r="E70" s="344">
        <v>83</v>
      </c>
      <c r="F70" s="344">
        <v>100</v>
      </c>
      <c r="G70" s="344">
        <v>90</v>
      </c>
      <c r="H70" s="345">
        <v>90</v>
      </c>
      <c r="I70" s="7"/>
      <c r="J70" s="12"/>
    </row>
    <row r="71" spans="1:10" ht="19.5" customHeight="1">
      <c r="A71" s="346"/>
      <c r="B71" s="347" t="s">
        <v>238</v>
      </c>
      <c r="C71" s="348">
        <f aca="true" t="shared" si="11" ref="C71:H71">C69-C70</f>
        <v>5</v>
      </c>
      <c r="D71" s="348">
        <f t="shared" si="11"/>
        <v>20</v>
      </c>
      <c r="E71" s="348">
        <f t="shared" si="11"/>
        <v>37</v>
      </c>
      <c r="F71" s="348">
        <f t="shared" si="11"/>
        <v>35</v>
      </c>
      <c r="G71" s="348">
        <f t="shared" si="11"/>
        <v>23</v>
      </c>
      <c r="H71" s="349">
        <f t="shared" si="11"/>
        <v>32</v>
      </c>
      <c r="I71" s="260">
        <f>(C71+D71+E71+F71+G71+H71)/6</f>
        <v>25.333333333333332</v>
      </c>
      <c r="J71" s="131">
        <f>STDEVP(C71:H71)</f>
        <v>10.96458946893235</v>
      </c>
    </row>
    <row r="72" spans="1:10" ht="19.5" customHeight="1">
      <c r="A72" s="78" t="s">
        <v>251</v>
      </c>
      <c r="B72" s="12" t="s">
        <v>203</v>
      </c>
      <c r="C72" s="177">
        <v>69</v>
      </c>
      <c r="D72" s="20">
        <v>89</v>
      </c>
      <c r="E72" s="20">
        <v>83</v>
      </c>
      <c r="F72" s="20">
        <v>98</v>
      </c>
      <c r="G72" s="20">
        <v>86</v>
      </c>
      <c r="H72" s="134">
        <v>82</v>
      </c>
      <c r="I72" s="7"/>
      <c r="J72" s="12"/>
    </row>
    <row r="73" spans="1:10" ht="19.5" customHeight="1">
      <c r="A73" s="346"/>
      <c r="B73" s="347" t="s">
        <v>246</v>
      </c>
      <c r="C73" s="348">
        <f aca="true" t="shared" si="12" ref="C73:H73">C69-C72</f>
        <v>6</v>
      </c>
      <c r="D73" s="348">
        <f t="shared" si="12"/>
        <v>21</v>
      </c>
      <c r="E73" s="348">
        <f t="shared" si="12"/>
        <v>37</v>
      </c>
      <c r="F73" s="348">
        <f t="shared" si="12"/>
        <v>37</v>
      </c>
      <c r="G73" s="348">
        <f t="shared" si="12"/>
        <v>27</v>
      </c>
      <c r="H73" s="349">
        <f t="shared" si="12"/>
        <v>40</v>
      </c>
      <c r="I73" s="260">
        <f>(C73+D73+E73+F73+G73+H73)/6</f>
        <v>28</v>
      </c>
      <c r="J73" s="131">
        <f>STDEVP(C73:H73)</f>
        <v>11.832159566199232</v>
      </c>
    </row>
    <row r="74" spans="1:10" ht="19.5" customHeight="1">
      <c r="A74" s="78" t="s">
        <v>202</v>
      </c>
      <c r="B74" s="12" t="s">
        <v>203</v>
      </c>
      <c r="C74" s="15">
        <v>36</v>
      </c>
      <c r="D74" s="18">
        <v>64</v>
      </c>
      <c r="E74" s="18">
        <v>68</v>
      </c>
      <c r="F74" s="18">
        <v>92</v>
      </c>
      <c r="G74" s="18">
        <v>76</v>
      </c>
      <c r="H74" s="133">
        <v>52</v>
      </c>
      <c r="I74" s="7"/>
      <c r="J74" s="12"/>
    </row>
    <row r="75" spans="1:10" ht="19.5" customHeight="1">
      <c r="A75" s="78"/>
      <c r="B75" s="12" t="s">
        <v>246</v>
      </c>
      <c r="C75" s="180">
        <f aca="true" t="shared" si="13" ref="C75:H75">C69-C74</f>
        <v>39</v>
      </c>
      <c r="D75" s="50">
        <f t="shared" si="13"/>
        <v>46</v>
      </c>
      <c r="E75" s="50">
        <f t="shared" si="13"/>
        <v>52</v>
      </c>
      <c r="F75" s="50">
        <f t="shared" si="13"/>
        <v>43</v>
      </c>
      <c r="G75" s="50">
        <f t="shared" si="13"/>
        <v>37</v>
      </c>
      <c r="H75" s="95">
        <f t="shared" si="13"/>
        <v>70</v>
      </c>
      <c r="I75" s="269">
        <f>(C75+D75+E75+F75+G75+H75)/6</f>
        <v>47.833333333333336</v>
      </c>
      <c r="J75" s="131">
        <f>STDEVP(C75:H75)</f>
        <v>11.036555420762202</v>
      </c>
    </row>
    <row r="76" spans="1:10" ht="19.5" customHeight="1">
      <c r="A76" s="78"/>
      <c r="B76" s="12" t="s">
        <v>167</v>
      </c>
      <c r="C76" s="204">
        <v>65</v>
      </c>
      <c r="D76" s="47">
        <v>150</v>
      </c>
      <c r="E76" s="47">
        <v>145</v>
      </c>
      <c r="F76" s="47">
        <v>134</v>
      </c>
      <c r="G76" s="47">
        <v>112</v>
      </c>
      <c r="H76" s="201">
        <v>155</v>
      </c>
      <c r="I76" s="190"/>
      <c r="J76" s="12"/>
    </row>
    <row r="77" spans="1:10" ht="19.5" customHeight="1">
      <c r="A77" s="78"/>
      <c r="B77" s="12" t="s">
        <v>168</v>
      </c>
      <c r="C77" s="16">
        <v>65</v>
      </c>
      <c r="D77" s="17">
        <v>150</v>
      </c>
      <c r="E77" s="17">
        <v>190</v>
      </c>
      <c r="F77" s="17">
        <v>165</v>
      </c>
      <c r="G77" s="17">
        <v>160</v>
      </c>
      <c r="H77" s="136">
        <v>95</v>
      </c>
      <c r="I77" s="190"/>
      <c r="J77" s="12"/>
    </row>
    <row r="78" spans="1:10" ht="19.5" customHeight="1" thickBot="1">
      <c r="A78" s="121"/>
      <c r="B78" s="14" t="s">
        <v>247</v>
      </c>
      <c r="C78" s="181">
        <f aca="true" t="shared" si="14" ref="C78:H78">C76+C77</f>
        <v>130</v>
      </c>
      <c r="D78" s="128">
        <f t="shared" si="14"/>
        <v>300</v>
      </c>
      <c r="E78" s="128">
        <f t="shared" si="14"/>
        <v>335</v>
      </c>
      <c r="F78" s="128">
        <f t="shared" si="14"/>
        <v>299</v>
      </c>
      <c r="G78" s="128">
        <f t="shared" si="14"/>
        <v>272</v>
      </c>
      <c r="H78" s="129">
        <f t="shared" si="14"/>
        <v>250</v>
      </c>
      <c r="I78" s="259">
        <f>(C78+D78+E78+F78+G78+H78)/6</f>
        <v>264.3333333333333</v>
      </c>
      <c r="J78" s="221">
        <f>STDEVP(C78:H78)</f>
        <v>65.54557362798973</v>
      </c>
    </row>
    <row r="79" ht="19.5" customHeight="1">
      <c r="A79" s="2" t="s">
        <v>19</v>
      </c>
    </row>
    <row r="80" spans="1:4" ht="19.5" customHeight="1">
      <c r="A80" s="2" t="s">
        <v>16</v>
      </c>
      <c r="C80" s="1" t="s">
        <v>149</v>
      </c>
      <c r="D80" s="38"/>
    </row>
    <row r="81" spans="1:4" ht="19.5" customHeight="1">
      <c r="A81" s="3"/>
      <c r="D81" s="38"/>
    </row>
    <row r="82" spans="1:8" ht="19.5" customHeight="1">
      <c r="A82" s="4" t="s">
        <v>0</v>
      </c>
      <c r="B82" s="4" t="s">
        <v>12</v>
      </c>
      <c r="C82" s="4" t="s">
        <v>13</v>
      </c>
      <c r="E82" s="4" t="s">
        <v>65</v>
      </c>
      <c r="G82" s="4" t="s">
        <v>10</v>
      </c>
      <c r="H82" s="4" t="s">
        <v>88</v>
      </c>
    </row>
    <row r="83" spans="1:9" ht="19.5" customHeight="1">
      <c r="A83" s="10">
        <v>36710</v>
      </c>
      <c r="B83" s="21" t="s">
        <v>85</v>
      </c>
      <c r="C83" s="4" t="s">
        <v>142</v>
      </c>
      <c r="E83" s="4" t="s">
        <v>130</v>
      </c>
      <c r="G83" s="4" t="s">
        <v>86</v>
      </c>
      <c r="H83" s="4" t="s">
        <v>89</v>
      </c>
      <c r="I83" s="40"/>
    </row>
    <row r="84" spans="2:9" ht="19.5" customHeight="1">
      <c r="B84" s="4"/>
      <c r="C84" s="4" t="s">
        <v>42</v>
      </c>
      <c r="D84" s="4">
        <v>8.45</v>
      </c>
      <c r="G84" s="4" t="s">
        <v>43</v>
      </c>
      <c r="I84" s="40"/>
    </row>
    <row r="85" spans="2:9" ht="19.5" customHeight="1">
      <c r="B85" s="4"/>
      <c r="I85" s="40"/>
    </row>
    <row r="86" spans="1:10" ht="19.5" customHeight="1" thickBot="1">
      <c r="A86" s="5" t="s">
        <v>58</v>
      </c>
      <c r="B86" s="5" t="s">
        <v>80</v>
      </c>
      <c r="C86" s="5" t="s">
        <v>20</v>
      </c>
      <c r="D86" s="5" t="s">
        <v>21</v>
      </c>
      <c r="E86" s="5" t="s">
        <v>22</v>
      </c>
      <c r="F86" s="5" t="s">
        <v>23</v>
      </c>
      <c r="G86" s="5" t="s">
        <v>24</v>
      </c>
      <c r="H86" s="5" t="s">
        <v>25</v>
      </c>
      <c r="I86" s="6" t="s">
        <v>170</v>
      </c>
      <c r="J86" s="6" t="s">
        <v>78</v>
      </c>
    </row>
    <row r="87" spans="1:10" ht="19.5" customHeight="1" thickTop="1">
      <c r="A87" s="117" t="s">
        <v>3</v>
      </c>
      <c r="B87" s="187" t="s">
        <v>57</v>
      </c>
      <c r="C87" s="42">
        <v>431</v>
      </c>
      <c r="D87" s="197">
        <v>415</v>
      </c>
      <c r="E87" s="197">
        <v>397</v>
      </c>
      <c r="F87" s="197">
        <v>421</v>
      </c>
      <c r="G87" s="197">
        <v>416</v>
      </c>
      <c r="H87" s="193" t="s">
        <v>126</v>
      </c>
      <c r="I87" s="24"/>
      <c r="J87" s="11"/>
    </row>
    <row r="88" spans="1:10" ht="19.5" customHeight="1">
      <c r="A88" s="83" t="s">
        <v>33</v>
      </c>
      <c r="B88" s="41" t="s">
        <v>216</v>
      </c>
      <c r="C88" s="25">
        <v>14</v>
      </c>
      <c r="D88" s="48">
        <v>14</v>
      </c>
      <c r="E88" s="48">
        <v>13</v>
      </c>
      <c r="F88" s="48">
        <v>29</v>
      </c>
      <c r="G88" s="48">
        <v>18</v>
      </c>
      <c r="H88" s="150"/>
      <c r="I88" s="78"/>
      <c r="J88" s="131">
        <f>STDEVP(C88:H88)</f>
        <v>5.9531504264548865</v>
      </c>
    </row>
    <row r="89" spans="1:10" ht="19.5" customHeight="1">
      <c r="A89" s="83"/>
      <c r="B89" s="7" t="s">
        <v>153</v>
      </c>
      <c r="C89" s="100">
        <f>C88/C87</f>
        <v>0.03248259860788863</v>
      </c>
      <c r="D89" s="154">
        <f>D88/D87</f>
        <v>0.033734939759036145</v>
      </c>
      <c r="E89" s="154">
        <f>E88/E87</f>
        <v>0.0327455919395466</v>
      </c>
      <c r="F89" s="154">
        <f>F88/F87</f>
        <v>0.0688836104513064</v>
      </c>
      <c r="G89" s="154">
        <f>G88/G87</f>
        <v>0.04326923076923077</v>
      </c>
      <c r="H89" s="147"/>
      <c r="I89" s="101">
        <f>(C89+D89+E89+F89+G89)/5</f>
        <v>0.04222319430540171</v>
      </c>
      <c r="J89" s="130"/>
    </row>
    <row r="90" spans="1:10" ht="19.5" customHeight="1">
      <c r="A90" s="188"/>
      <c r="B90" s="41" t="s">
        <v>217</v>
      </c>
      <c r="C90" s="102">
        <v>25</v>
      </c>
      <c r="D90" s="51">
        <v>29</v>
      </c>
      <c r="E90" s="51">
        <v>28</v>
      </c>
      <c r="F90" s="51">
        <v>48</v>
      </c>
      <c r="G90" s="51">
        <v>26</v>
      </c>
      <c r="H90" s="175"/>
      <c r="I90" s="78"/>
      <c r="J90" s="131">
        <f>STDEVP(C90:H90)</f>
        <v>8.518215775618742</v>
      </c>
    </row>
    <row r="91" spans="1:10" ht="19.5" customHeight="1">
      <c r="A91" s="188"/>
      <c r="B91" s="7" t="s">
        <v>154</v>
      </c>
      <c r="C91" s="100">
        <f>C90/C87</f>
        <v>0.058004640371229696</v>
      </c>
      <c r="D91" s="154">
        <f>D90/D87</f>
        <v>0.06987951807228916</v>
      </c>
      <c r="E91" s="154">
        <f>E90/E87</f>
        <v>0.07052896725440806</v>
      </c>
      <c r="F91" s="154">
        <f>F90/F87</f>
        <v>0.11401425178147269</v>
      </c>
      <c r="G91" s="154">
        <f>G90/G87</f>
        <v>0.0625</v>
      </c>
      <c r="H91" s="147"/>
      <c r="I91" s="101">
        <f>(C91+D91+E91+F91+G91)/5</f>
        <v>0.07498547549587992</v>
      </c>
      <c r="J91" s="130"/>
    </row>
    <row r="92" spans="1:10" ht="19.5" customHeight="1">
      <c r="A92" s="189"/>
      <c r="B92" s="107" t="s">
        <v>218</v>
      </c>
      <c r="C92" s="54" t="s">
        <v>91</v>
      </c>
      <c r="D92" s="20" t="s">
        <v>91</v>
      </c>
      <c r="E92" s="20" t="s">
        <v>91</v>
      </c>
      <c r="F92" s="20" t="s">
        <v>91</v>
      </c>
      <c r="G92" s="20" t="s">
        <v>91</v>
      </c>
      <c r="H92" s="104"/>
      <c r="I92" s="78"/>
      <c r="J92" s="130"/>
    </row>
    <row r="93" spans="1:22" ht="19.5" customHeight="1">
      <c r="A93" s="78"/>
      <c r="B93" s="12" t="s">
        <v>72</v>
      </c>
      <c r="C93" s="166">
        <v>15.64</v>
      </c>
      <c r="D93" s="47">
        <v>16.88</v>
      </c>
      <c r="E93" s="47">
        <v>20.2</v>
      </c>
      <c r="F93" s="47">
        <v>15.8</v>
      </c>
      <c r="G93" s="47">
        <v>15.6</v>
      </c>
      <c r="H93" s="105"/>
      <c r="I93" s="99">
        <f>(C93+D93+E93+F93+G93+H93)/5</f>
        <v>16.823999999999998</v>
      </c>
      <c r="J93" s="131">
        <f>STDEVP(C93:G93)</f>
        <v>1.7520913218208816</v>
      </c>
      <c r="L93" s="8"/>
      <c r="M93" s="8"/>
      <c r="N93" s="8"/>
      <c r="O93" s="8"/>
      <c r="P93" s="31"/>
      <c r="Q93" s="8"/>
      <c r="R93" s="8"/>
      <c r="S93" s="8">
        <f>SUM(L93:Q93)</f>
        <v>0</v>
      </c>
      <c r="T93" s="32">
        <f>SQRT(S93/(5-1))</f>
        <v>0</v>
      </c>
      <c r="V93" s="30">
        <f>(F93-G93)/2</f>
        <v>0.10000000000000053</v>
      </c>
    </row>
    <row r="94" spans="1:10" ht="19.5" customHeight="1">
      <c r="A94" s="78"/>
      <c r="B94" s="41" t="s">
        <v>28</v>
      </c>
      <c r="C94" s="44">
        <v>21.86</v>
      </c>
      <c r="D94" s="199">
        <v>22.52</v>
      </c>
      <c r="E94" s="199">
        <v>21.88</v>
      </c>
      <c r="F94" s="309">
        <v>20.68</v>
      </c>
      <c r="G94" s="199">
        <v>20.98</v>
      </c>
      <c r="H94" s="209"/>
      <c r="I94" s="99">
        <f>(C94+D94+E94+F94+G94+H94)/5</f>
        <v>21.584</v>
      </c>
      <c r="J94" s="131">
        <f>STDEVP(C94:G94)</f>
        <v>0.6666213317918883</v>
      </c>
    </row>
    <row r="95" spans="1:10" ht="19.5" customHeight="1">
      <c r="A95" s="120"/>
      <c r="B95" s="206" t="s">
        <v>27</v>
      </c>
      <c r="C95" s="112" t="s">
        <v>6</v>
      </c>
      <c r="D95" s="207" t="s">
        <v>6</v>
      </c>
      <c r="E95" s="207" t="s">
        <v>6</v>
      </c>
      <c r="F95" s="207" t="s">
        <v>6</v>
      </c>
      <c r="G95" s="207" t="s">
        <v>6</v>
      </c>
      <c r="H95" s="208"/>
      <c r="I95" s="78"/>
      <c r="J95" s="12"/>
    </row>
    <row r="96" spans="1:10" ht="19.5" customHeight="1">
      <c r="A96" s="122" t="s">
        <v>66</v>
      </c>
      <c r="B96" s="12" t="s">
        <v>165</v>
      </c>
      <c r="C96" s="339">
        <v>99</v>
      </c>
      <c r="D96" s="18">
        <v>109</v>
      </c>
      <c r="E96" s="18">
        <v>146</v>
      </c>
      <c r="F96" s="18">
        <v>129</v>
      </c>
      <c r="G96" s="18">
        <v>144</v>
      </c>
      <c r="H96" s="239"/>
      <c r="I96" s="7"/>
      <c r="J96" s="12"/>
    </row>
    <row r="97" spans="1:10" ht="19.5" customHeight="1">
      <c r="A97" s="341" t="s">
        <v>252</v>
      </c>
      <c r="B97" s="342" t="s">
        <v>203</v>
      </c>
      <c r="C97" s="350">
        <v>86</v>
      </c>
      <c r="D97" s="344"/>
      <c r="E97" s="344">
        <v>116</v>
      </c>
      <c r="F97" s="344">
        <v>90</v>
      </c>
      <c r="G97" s="344">
        <v>100</v>
      </c>
      <c r="H97" s="345"/>
      <c r="I97" s="7"/>
      <c r="J97" s="12"/>
    </row>
    <row r="98" spans="1:10" ht="19.5" customHeight="1">
      <c r="A98" s="346"/>
      <c r="B98" s="347" t="s">
        <v>246</v>
      </c>
      <c r="C98" s="348">
        <f>C96-C97</f>
        <v>13</v>
      </c>
      <c r="D98" s="348"/>
      <c r="E98" s="348">
        <f>E96-E97</f>
        <v>30</v>
      </c>
      <c r="F98" s="348">
        <f>F96-F97</f>
        <v>39</v>
      </c>
      <c r="G98" s="348">
        <f>G96-G97</f>
        <v>44</v>
      </c>
      <c r="H98" s="349"/>
      <c r="I98" s="260">
        <f>(C98+E98+F98+G98)/4</f>
        <v>31.5</v>
      </c>
      <c r="J98" s="131">
        <f>STDEVP(C98:G98)</f>
        <v>11.800423721205947</v>
      </c>
    </row>
    <row r="99" spans="1:10" ht="19.5" customHeight="1">
      <c r="A99" s="78" t="s">
        <v>251</v>
      </c>
      <c r="B99" s="12" t="s">
        <v>203</v>
      </c>
      <c r="C99" s="213">
        <v>82</v>
      </c>
      <c r="D99" s="20"/>
      <c r="E99" s="20">
        <v>114</v>
      </c>
      <c r="F99" s="20">
        <v>83</v>
      </c>
      <c r="G99" s="20">
        <v>94</v>
      </c>
      <c r="H99" s="134"/>
      <c r="I99" s="7"/>
      <c r="J99" s="12"/>
    </row>
    <row r="100" spans="1:10" ht="19.5" customHeight="1">
      <c r="A100" s="78"/>
      <c r="B100" s="12" t="s">
        <v>246</v>
      </c>
      <c r="C100" s="232">
        <f>C96-C99</f>
        <v>17</v>
      </c>
      <c r="D100" s="232"/>
      <c r="E100" s="232">
        <f>E96-E99</f>
        <v>32</v>
      </c>
      <c r="F100" s="232">
        <f>F96-F99</f>
        <v>46</v>
      </c>
      <c r="G100" s="232">
        <f>G96-G99</f>
        <v>50</v>
      </c>
      <c r="H100" s="232"/>
      <c r="I100" s="260">
        <f>(C100+E100+F100+G100)/4</f>
        <v>36.25</v>
      </c>
      <c r="J100" s="131">
        <f>STDEVP(C100:G100)</f>
        <v>12.968712349342937</v>
      </c>
    </row>
    <row r="101" spans="1:10" ht="19.5" customHeight="1">
      <c r="A101" s="341" t="s">
        <v>248</v>
      </c>
      <c r="B101" s="342" t="s">
        <v>203</v>
      </c>
      <c r="C101" s="315">
        <v>73</v>
      </c>
      <c r="D101" s="316">
        <v>90</v>
      </c>
      <c r="E101" s="316">
        <v>107</v>
      </c>
      <c r="F101" s="316">
        <v>69</v>
      </c>
      <c r="G101" s="316">
        <v>93</v>
      </c>
      <c r="H101" s="317"/>
      <c r="I101" s="7"/>
      <c r="J101" s="12"/>
    </row>
    <row r="102" spans="1:10" ht="19.5" customHeight="1">
      <c r="A102" s="78"/>
      <c r="B102" s="12" t="s">
        <v>164</v>
      </c>
      <c r="C102" s="212">
        <f>C96-C101</f>
        <v>26</v>
      </c>
      <c r="D102" s="50">
        <f>D96-D101</f>
        <v>19</v>
      </c>
      <c r="E102" s="50">
        <f>E96-E101</f>
        <v>39</v>
      </c>
      <c r="F102" s="50">
        <f>F96-F101</f>
        <v>60</v>
      </c>
      <c r="G102" s="50">
        <f>G96-G101</f>
        <v>51</v>
      </c>
      <c r="H102" s="95"/>
      <c r="I102" s="269">
        <f>(C102+D102+E102+F102+G102)/5</f>
        <v>39</v>
      </c>
      <c r="J102" s="131">
        <f>STDEVP(C102:G102)</f>
        <v>15.192103211866355</v>
      </c>
    </row>
    <row r="103" spans="1:10" ht="19.5" customHeight="1">
      <c r="A103" s="78"/>
      <c r="B103" s="12" t="s">
        <v>167</v>
      </c>
      <c r="C103" s="213">
        <v>170</v>
      </c>
      <c r="D103" s="20">
        <v>170</v>
      </c>
      <c r="E103" s="20">
        <v>160</v>
      </c>
      <c r="F103" s="20">
        <v>145</v>
      </c>
      <c r="G103" s="20">
        <v>100</v>
      </c>
      <c r="H103" s="134"/>
      <c r="I103" s="7"/>
      <c r="J103" s="12"/>
    </row>
    <row r="104" spans="1:10" ht="19.5" customHeight="1">
      <c r="A104" s="78"/>
      <c r="B104" s="12" t="s">
        <v>168</v>
      </c>
      <c r="C104" s="210">
        <v>130</v>
      </c>
      <c r="D104" s="48">
        <v>130</v>
      </c>
      <c r="E104" s="48">
        <v>109</v>
      </c>
      <c r="F104" s="48">
        <v>170</v>
      </c>
      <c r="G104" s="48">
        <v>105</v>
      </c>
      <c r="H104" s="135"/>
      <c r="I104" s="7"/>
      <c r="J104" s="12"/>
    </row>
    <row r="105" spans="1:10" ht="19.5" customHeight="1">
      <c r="A105" s="120"/>
      <c r="B105" s="106" t="s">
        <v>169</v>
      </c>
      <c r="C105" s="212">
        <f aca="true" t="shared" si="15" ref="C105:H105">C103+C104</f>
        <v>300</v>
      </c>
      <c r="D105" s="50">
        <f t="shared" si="15"/>
        <v>300</v>
      </c>
      <c r="E105" s="50">
        <f t="shared" si="15"/>
        <v>269</v>
      </c>
      <c r="F105" s="50">
        <f t="shared" si="15"/>
        <v>315</v>
      </c>
      <c r="G105" s="50">
        <f t="shared" si="15"/>
        <v>205</v>
      </c>
      <c r="H105" s="95">
        <f t="shared" si="15"/>
        <v>0</v>
      </c>
      <c r="I105" s="269">
        <f>(C105+D105+E105+F105+G105)/5</f>
        <v>277.8</v>
      </c>
      <c r="J105" s="131">
        <f>STDEVP(C105:G105)</f>
        <v>39.36191052273759</v>
      </c>
    </row>
    <row r="106" spans="1:10" ht="19.5" customHeight="1" thickBot="1">
      <c r="A106" s="121" t="s">
        <v>242</v>
      </c>
      <c r="B106" s="14" t="s">
        <v>244</v>
      </c>
      <c r="C106" s="121">
        <v>52</v>
      </c>
      <c r="D106" s="128">
        <v>63</v>
      </c>
      <c r="E106" s="128">
        <v>45</v>
      </c>
      <c r="F106" s="128">
        <v>45</v>
      </c>
      <c r="G106" s="128">
        <v>43</v>
      </c>
      <c r="H106" s="14"/>
      <c r="I106" s="191">
        <f>(C106+D106+E106+F106+G106)/5</f>
        <v>49.6</v>
      </c>
      <c r="J106" s="14"/>
    </row>
    <row r="107" ht="19.5" customHeight="1">
      <c r="A107" s="2" t="s">
        <v>19</v>
      </c>
    </row>
    <row r="108" spans="1:4" ht="19.5" customHeight="1">
      <c r="A108" s="2" t="s">
        <v>16</v>
      </c>
      <c r="C108" s="1" t="s">
        <v>268</v>
      </c>
      <c r="D108" s="38"/>
    </row>
    <row r="109" spans="1:8" ht="19.5" customHeight="1">
      <c r="A109" s="4" t="s">
        <v>0</v>
      </c>
      <c r="B109" s="4" t="s">
        <v>12</v>
      </c>
      <c r="E109" s="4" t="s">
        <v>65</v>
      </c>
      <c r="G109" s="4" t="s">
        <v>10</v>
      </c>
      <c r="H109" s="4" t="s">
        <v>88</v>
      </c>
    </row>
    <row r="110" spans="1:9" ht="19.5" customHeight="1">
      <c r="A110" s="10" t="s">
        <v>101</v>
      </c>
      <c r="B110" s="21">
        <v>19</v>
      </c>
      <c r="E110" s="4" t="s">
        <v>130</v>
      </c>
      <c r="G110" s="4" t="s">
        <v>86</v>
      </c>
      <c r="I110" s="40"/>
    </row>
    <row r="111" spans="1:9" ht="19.5" customHeight="1">
      <c r="A111" s="10"/>
      <c r="B111" s="39"/>
      <c r="I111" s="40"/>
    </row>
    <row r="112" spans="2:9" ht="19.5" customHeight="1">
      <c r="B112" s="4"/>
      <c r="C112" s="4" t="s">
        <v>42</v>
      </c>
      <c r="G112" s="4" t="s">
        <v>43</v>
      </c>
      <c r="H112" s="8"/>
      <c r="I112" s="40"/>
    </row>
    <row r="113" spans="2:9" ht="19.5" customHeight="1">
      <c r="B113" s="4"/>
      <c r="H113" s="8"/>
      <c r="I113" s="40"/>
    </row>
    <row r="114" spans="1:10" ht="19.5" customHeight="1" thickBot="1">
      <c r="A114" s="5" t="s">
        <v>58</v>
      </c>
      <c r="B114" s="5" t="s">
        <v>80</v>
      </c>
      <c r="C114" s="5" t="s">
        <v>20</v>
      </c>
      <c r="D114" s="5" t="s">
        <v>21</v>
      </c>
      <c r="E114" s="5" t="s">
        <v>22</v>
      </c>
      <c r="F114" s="5" t="s">
        <v>23</v>
      </c>
      <c r="G114" s="5" t="s">
        <v>24</v>
      </c>
      <c r="H114" s="5" t="s">
        <v>25</v>
      </c>
      <c r="I114" s="6" t="s">
        <v>187</v>
      </c>
      <c r="J114" s="6" t="s">
        <v>161</v>
      </c>
    </row>
    <row r="115" spans="1:10" ht="19.5" customHeight="1" thickTop="1">
      <c r="A115" s="117" t="s">
        <v>93</v>
      </c>
      <c r="B115" s="187" t="s">
        <v>57</v>
      </c>
      <c r="C115" s="42">
        <v>394</v>
      </c>
      <c r="D115" s="197">
        <v>390</v>
      </c>
      <c r="E115" s="197">
        <v>394</v>
      </c>
      <c r="F115" s="197">
        <v>395</v>
      </c>
      <c r="G115" s="197">
        <v>390</v>
      </c>
      <c r="H115" s="193">
        <v>395</v>
      </c>
      <c r="I115" s="24"/>
      <c r="J115" s="11"/>
    </row>
    <row r="116" spans="1:10" ht="19.5" customHeight="1">
      <c r="A116" s="83" t="s">
        <v>33</v>
      </c>
      <c r="B116" s="41" t="s">
        <v>216</v>
      </c>
      <c r="C116" s="25">
        <v>32</v>
      </c>
      <c r="D116" s="48">
        <v>32</v>
      </c>
      <c r="E116" s="48">
        <v>40</v>
      </c>
      <c r="F116" s="48">
        <v>37</v>
      </c>
      <c r="G116" s="48">
        <v>36</v>
      </c>
      <c r="H116" s="150">
        <v>40</v>
      </c>
      <c r="I116" s="78"/>
      <c r="J116" s="131">
        <f>STDEVP(C116:H116)</f>
        <v>3.2871804872193366</v>
      </c>
    </row>
    <row r="117" spans="1:10" ht="19.5" customHeight="1">
      <c r="A117" s="188" t="s">
        <v>94</v>
      </c>
      <c r="B117" s="7" t="s">
        <v>153</v>
      </c>
      <c r="C117" s="100">
        <f aca="true" t="shared" si="16" ref="C117:H117">C116/C115</f>
        <v>0.08121827411167512</v>
      </c>
      <c r="D117" s="154">
        <f t="shared" si="16"/>
        <v>0.08205128205128205</v>
      </c>
      <c r="E117" s="154">
        <f t="shared" si="16"/>
        <v>0.10152284263959391</v>
      </c>
      <c r="F117" s="154">
        <f t="shared" si="16"/>
        <v>0.09367088607594937</v>
      </c>
      <c r="G117" s="154">
        <f t="shared" si="16"/>
        <v>0.09230769230769231</v>
      </c>
      <c r="H117" s="147">
        <f t="shared" si="16"/>
        <v>0.10126582278481013</v>
      </c>
      <c r="I117" s="101">
        <f>(C117+D117+E117+F117+G117+H117)/6</f>
        <v>0.0920061333285005</v>
      </c>
      <c r="J117" s="130"/>
    </row>
    <row r="118" spans="1:10" ht="19.5" customHeight="1">
      <c r="A118" s="217">
        <v>35582</v>
      </c>
      <c r="B118" s="41" t="s">
        <v>217</v>
      </c>
      <c r="C118" s="102">
        <v>62</v>
      </c>
      <c r="D118" s="51">
        <v>64</v>
      </c>
      <c r="E118" s="51">
        <v>70</v>
      </c>
      <c r="F118" s="51">
        <v>65</v>
      </c>
      <c r="G118" s="51">
        <v>65</v>
      </c>
      <c r="H118" s="175">
        <v>70</v>
      </c>
      <c r="I118" s="78"/>
      <c r="J118" s="131">
        <f>STDEVP(C118:H118)</f>
        <v>3</v>
      </c>
    </row>
    <row r="119" spans="1:10" ht="19.5" customHeight="1">
      <c r="A119" s="188"/>
      <c r="B119" s="7" t="s">
        <v>154</v>
      </c>
      <c r="C119" s="100">
        <f aca="true" t="shared" si="17" ref="C119:H119">C118/C115</f>
        <v>0.15736040609137056</v>
      </c>
      <c r="D119" s="154">
        <f t="shared" si="17"/>
        <v>0.1641025641025641</v>
      </c>
      <c r="E119" s="154">
        <f t="shared" si="17"/>
        <v>0.17766497461928935</v>
      </c>
      <c r="F119" s="154">
        <f t="shared" si="17"/>
        <v>0.16455696202531644</v>
      </c>
      <c r="G119" s="154">
        <f t="shared" si="17"/>
        <v>0.16666666666666666</v>
      </c>
      <c r="H119" s="147">
        <f t="shared" si="17"/>
        <v>0.17721518987341772</v>
      </c>
      <c r="I119" s="101">
        <f>(C119+D119+E119+F119+G119+H119)/6</f>
        <v>0.16792779389643744</v>
      </c>
      <c r="J119" s="130"/>
    </row>
    <row r="120" spans="1:10" ht="19.5" customHeight="1">
      <c r="A120" s="188"/>
      <c r="B120" s="41" t="s">
        <v>218</v>
      </c>
      <c r="C120" s="54">
        <v>118</v>
      </c>
      <c r="D120" s="20">
        <v>123</v>
      </c>
      <c r="E120" s="20">
        <v>131</v>
      </c>
      <c r="F120" s="20">
        <v>120</v>
      </c>
      <c r="G120" s="20">
        <v>126</v>
      </c>
      <c r="H120" s="104">
        <v>143</v>
      </c>
      <c r="I120" s="78"/>
      <c r="J120" s="131">
        <f>STDEVP(C120:H120)</f>
        <v>8.35497190632952</v>
      </c>
    </row>
    <row r="121" spans="1:10" ht="19.5" customHeight="1">
      <c r="A121" s="188"/>
      <c r="B121" s="7" t="s">
        <v>155</v>
      </c>
      <c r="C121" s="114">
        <f aca="true" t="shared" si="18" ref="C121:H121">C120/C115</f>
        <v>0.29949238578680204</v>
      </c>
      <c r="D121" s="156">
        <f t="shared" si="18"/>
        <v>0.3153846153846154</v>
      </c>
      <c r="E121" s="156">
        <f t="shared" si="18"/>
        <v>0.33248730964467005</v>
      </c>
      <c r="F121" s="156">
        <f t="shared" si="18"/>
        <v>0.3037974683544304</v>
      </c>
      <c r="G121" s="156">
        <f t="shared" si="18"/>
        <v>0.3230769230769231</v>
      </c>
      <c r="H121" s="148">
        <f t="shared" si="18"/>
        <v>0.3620253164556962</v>
      </c>
      <c r="I121" s="101">
        <f>(C121+D121+E121+F121+G121+H121)/6</f>
        <v>0.32271066978385615</v>
      </c>
      <c r="J121" s="130"/>
    </row>
    <row r="122" spans="1:22" ht="19.5" customHeight="1">
      <c r="A122" s="119"/>
      <c r="B122" s="86" t="s">
        <v>72</v>
      </c>
      <c r="C122" s="166">
        <v>6.7</v>
      </c>
      <c r="D122" s="47">
        <v>5.8</v>
      </c>
      <c r="E122" s="47">
        <v>5.4</v>
      </c>
      <c r="F122" s="47">
        <v>7.24</v>
      </c>
      <c r="G122" s="47">
        <v>5.4</v>
      </c>
      <c r="H122" s="105">
        <v>6.5</v>
      </c>
      <c r="I122" s="99">
        <f>(C122+D122+E122+F122+G122+H122)/6</f>
        <v>6.173333333333333</v>
      </c>
      <c r="J122" s="131">
        <f>STDEVP(C122:H122)</f>
        <v>0.6900885611443087</v>
      </c>
      <c r="L122" s="8"/>
      <c r="M122" s="8"/>
      <c r="N122" s="8"/>
      <c r="O122" s="8"/>
      <c r="P122" s="31"/>
      <c r="Q122" s="8"/>
      <c r="R122" s="8"/>
      <c r="S122" s="8">
        <f>SUM(L122:Q122)</f>
        <v>0</v>
      </c>
      <c r="T122" s="32">
        <f>SQRT(S122/(5-1))</f>
        <v>0</v>
      </c>
      <c r="V122" s="30">
        <f>(F122-G122)/2</f>
        <v>0.9199999999999999</v>
      </c>
    </row>
    <row r="123" spans="1:10" ht="19.5" customHeight="1">
      <c r="A123" s="78"/>
      <c r="B123" s="41" t="s">
        <v>28</v>
      </c>
      <c r="C123" s="333">
        <v>6.7</v>
      </c>
      <c r="D123" s="334">
        <v>7.18</v>
      </c>
      <c r="E123" s="335">
        <v>6.6</v>
      </c>
      <c r="F123" s="199">
        <v>7.26</v>
      </c>
      <c r="G123" s="199">
        <v>7.32</v>
      </c>
      <c r="H123" s="195">
        <v>7.88</v>
      </c>
      <c r="I123" s="99">
        <f>(C123+D123+E123+F123+G123+H123)/6</f>
        <v>7.156666666666666</v>
      </c>
      <c r="J123" s="131">
        <f>STDEVP(C123:H123)</f>
        <v>0.4241723968178854</v>
      </c>
    </row>
    <row r="124" spans="1:10" ht="19.5" customHeight="1">
      <c r="A124" s="78"/>
      <c r="B124" s="41" t="s">
        <v>27</v>
      </c>
      <c r="C124" s="45" t="s">
        <v>6</v>
      </c>
      <c r="D124" s="200" t="s">
        <v>6</v>
      </c>
      <c r="E124" s="200" t="s">
        <v>6</v>
      </c>
      <c r="F124" s="200" t="s">
        <v>6</v>
      </c>
      <c r="G124" s="200" t="s">
        <v>6</v>
      </c>
      <c r="H124" s="196" t="s">
        <v>6</v>
      </c>
      <c r="I124" s="78"/>
      <c r="J124" s="12"/>
    </row>
    <row r="125" spans="1:10" ht="19.5" customHeight="1">
      <c r="A125" s="120"/>
      <c r="B125" s="107" t="s">
        <v>59</v>
      </c>
      <c r="C125" s="43"/>
      <c r="D125" s="215">
        <v>4.5</v>
      </c>
      <c r="E125" s="215">
        <v>4.35</v>
      </c>
      <c r="F125" s="215">
        <v>5.06</v>
      </c>
      <c r="G125" s="215">
        <v>4.2</v>
      </c>
      <c r="H125" s="214">
        <v>4.48</v>
      </c>
      <c r="I125" s="7"/>
      <c r="J125" s="12"/>
    </row>
    <row r="126" spans="1:10" ht="19.5" customHeight="1">
      <c r="A126" s="122" t="s">
        <v>66</v>
      </c>
      <c r="B126" s="12" t="s">
        <v>165</v>
      </c>
      <c r="C126" s="18">
        <v>97</v>
      </c>
      <c r="D126" s="18">
        <v>88</v>
      </c>
      <c r="E126" s="18">
        <v>89</v>
      </c>
      <c r="F126" s="18">
        <v>88</v>
      </c>
      <c r="G126" s="18">
        <v>97</v>
      </c>
      <c r="H126" s="239">
        <v>92</v>
      </c>
      <c r="I126" s="82"/>
      <c r="J126" s="12"/>
    </row>
    <row r="127" spans="1:10" ht="19.5" customHeight="1">
      <c r="A127" s="341" t="s">
        <v>252</v>
      </c>
      <c r="B127" s="342" t="s">
        <v>203</v>
      </c>
      <c r="C127" s="344">
        <v>79</v>
      </c>
      <c r="D127" s="344">
        <v>82</v>
      </c>
      <c r="E127" s="344">
        <v>72</v>
      </c>
      <c r="F127" s="344">
        <v>70</v>
      </c>
      <c r="G127" s="344">
        <v>84</v>
      </c>
      <c r="H127" s="345">
        <v>78</v>
      </c>
      <c r="I127" s="7"/>
      <c r="J127" s="12"/>
    </row>
    <row r="128" spans="1:10" ht="19.5" customHeight="1">
      <c r="A128" s="346"/>
      <c r="B128" s="347" t="s">
        <v>246</v>
      </c>
      <c r="C128" s="348">
        <f aca="true" t="shared" si="19" ref="C128:H128">C126-C127</f>
        <v>18</v>
      </c>
      <c r="D128" s="348">
        <f t="shared" si="19"/>
        <v>6</v>
      </c>
      <c r="E128" s="348">
        <f t="shared" si="19"/>
        <v>17</v>
      </c>
      <c r="F128" s="348">
        <f t="shared" si="19"/>
        <v>18</v>
      </c>
      <c r="G128" s="348">
        <f t="shared" si="19"/>
        <v>13</v>
      </c>
      <c r="H128" s="349">
        <f t="shared" si="19"/>
        <v>14</v>
      </c>
      <c r="I128" s="260">
        <f>(C128+D128+E128+F128+G128+H128)/6</f>
        <v>14.333333333333334</v>
      </c>
      <c r="J128" s="131">
        <f>STDEVP(C128:H128)</f>
        <v>4.189935029992179</v>
      </c>
    </row>
    <row r="129" spans="1:10" ht="19.5" customHeight="1">
      <c r="A129" s="78" t="s">
        <v>251</v>
      </c>
      <c r="B129" s="12" t="s">
        <v>203</v>
      </c>
      <c r="C129" s="18">
        <v>76</v>
      </c>
      <c r="D129" s="18">
        <v>74</v>
      </c>
      <c r="E129" s="18">
        <v>70</v>
      </c>
      <c r="F129" s="18">
        <v>67</v>
      </c>
      <c r="G129" s="18">
        <v>82</v>
      </c>
      <c r="H129" s="133">
        <v>71</v>
      </c>
      <c r="I129" s="7"/>
      <c r="J129" s="12"/>
    </row>
    <row r="130" spans="1:10" ht="19.5" customHeight="1">
      <c r="A130" s="78"/>
      <c r="B130" s="12" t="s">
        <v>238</v>
      </c>
      <c r="C130" s="232">
        <f aca="true" t="shared" si="20" ref="C130:H130">C126-C129</f>
        <v>21</v>
      </c>
      <c r="D130" s="232">
        <f t="shared" si="20"/>
        <v>14</v>
      </c>
      <c r="E130" s="232">
        <f t="shared" si="20"/>
        <v>19</v>
      </c>
      <c r="F130" s="232">
        <f t="shared" si="20"/>
        <v>21</v>
      </c>
      <c r="G130" s="232">
        <f t="shared" si="20"/>
        <v>15</v>
      </c>
      <c r="H130" s="232">
        <f t="shared" si="20"/>
        <v>21</v>
      </c>
      <c r="I130" s="260">
        <f>(C130+D130+E130+F130+G130+H130)/6</f>
        <v>18.5</v>
      </c>
      <c r="J130" s="131">
        <f>STDEVP(C130:H130)</f>
        <v>2.9297326385411577</v>
      </c>
    </row>
    <row r="131" spans="1:10" ht="19.5" customHeight="1">
      <c r="A131" s="341" t="s">
        <v>248</v>
      </c>
      <c r="B131" s="342" t="s">
        <v>203</v>
      </c>
      <c r="C131" s="351">
        <v>72</v>
      </c>
      <c r="D131" s="351">
        <v>66</v>
      </c>
      <c r="E131" s="351">
        <v>64</v>
      </c>
      <c r="F131" s="351">
        <v>66</v>
      </c>
      <c r="G131" s="351">
        <v>74</v>
      </c>
      <c r="H131" s="352">
        <v>68</v>
      </c>
      <c r="I131" s="82"/>
      <c r="J131" s="12"/>
    </row>
    <row r="132" spans="1:10" ht="19.5" customHeight="1">
      <c r="A132" s="78"/>
      <c r="B132" s="12" t="s">
        <v>164</v>
      </c>
      <c r="C132" s="50">
        <f aca="true" t="shared" si="21" ref="C132:H132">C126-C131</f>
        <v>25</v>
      </c>
      <c r="D132" s="50">
        <f t="shared" si="21"/>
        <v>22</v>
      </c>
      <c r="E132" s="50">
        <f t="shared" si="21"/>
        <v>25</v>
      </c>
      <c r="F132" s="50">
        <f t="shared" si="21"/>
        <v>22</v>
      </c>
      <c r="G132" s="50">
        <f t="shared" si="21"/>
        <v>23</v>
      </c>
      <c r="H132" s="95">
        <f t="shared" si="21"/>
        <v>24</v>
      </c>
      <c r="I132" s="260">
        <f>(C132+D132+E132+F132+G132+H132)/6</f>
        <v>23.5</v>
      </c>
      <c r="J132" s="131">
        <f>STDEVP(C132:H132)</f>
        <v>1.2583057392117916</v>
      </c>
    </row>
    <row r="133" spans="1:10" ht="19.5" customHeight="1">
      <c r="A133" s="78"/>
      <c r="B133" s="12" t="s">
        <v>167</v>
      </c>
      <c r="C133" s="20">
        <v>50</v>
      </c>
      <c r="D133" s="20">
        <v>48</v>
      </c>
      <c r="E133" s="20">
        <v>60</v>
      </c>
      <c r="F133" s="20">
        <v>48</v>
      </c>
      <c r="G133" s="20">
        <v>43</v>
      </c>
      <c r="H133" s="134">
        <v>56</v>
      </c>
      <c r="I133" s="216"/>
      <c r="J133" s="12"/>
    </row>
    <row r="134" spans="1:10" ht="19.5" customHeight="1">
      <c r="A134" s="78"/>
      <c r="B134" s="12" t="s">
        <v>168</v>
      </c>
      <c r="C134" s="17">
        <v>52</v>
      </c>
      <c r="D134" s="17">
        <v>52</v>
      </c>
      <c r="E134" s="17">
        <v>54</v>
      </c>
      <c r="F134" s="17">
        <v>40</v>
      </c>
      <c r="G134" s="17">
        <v>50</v>
      </c>
      <c r="H134" s="136">
        <v>56</v>
      </c>
      <c r="I134" s="216"/>
      <c r="J134" s="12"/>
    </row>
    <row r="135" spans="1:10" ht="19.5" customHeight="1" thickBot="1">
      <c r="A135" s="121"/>
      <c r="B135" s="14" t="s">
        <v>169</v>
      </c>
      <c r="C135" s="128">
        <f aca="true" t="shared" si="22" ref="C135:H135">C133+C134</f>
        <v>102</v>
      </c>
      <c r="D135" s="128">
        <f t="shared" si="22"/>
        <v>100</v>
      </c>
      <c r="E135" s="128">
        <f t="shared" si="22"/>
        <v>114</v>
      </c>
      <c r="F135" s="128">
        <f t="shared" si="22"/>
        <v>88</v>
      </c>
      <c r="G135" s="128">
        <f t="shared" si="22"/>
        <v>93</v>
      </c>
      <c r="H135" s="129">
        <f t="shared" si="22"/>
        <v>112</v>
      </c>
      <c r="I135" s="340">
        <f>(C135+D135+E135+F135+G135+H135)/6</f>
        <v>101.5</v>
      </c>
      <c r="J135" s="221">
        <f>STDEVP(C135:H135)</f>
        <v>9.340770846134703</v>
      </c>
    </row>
    <row r="136" ht="19.5" customHeight="1">
      <c r="A136" s="2" t="s">
        <v>19</v>
      </c>
    </row>
    <row r="137" spans="1:4" ht="19.5" customHeight="1">
      <c r="A137" s="2" t="s">
        <v>17</v>
      </c>
      <c r="C137" s="1" t="s">
        <v>148</v>
      </c>
      <c r="D137" s="38"/>
    </row>
    <row r="138" spans="1:4" ht="19.5" customHeight="1">
      <c r="A138" s="3"/>
      <c r="D138" s="38"/>
    </row>
    <row r="139" spans="1:8" ht="19.5" customHeight="1">
      <c r="A139" s="4" t="s">
        <v>0</v>
      </c>
      <c r="B139" s="4" t="s">
        <v>12</v>
      </c>
      <c r="E139" s="4" t="s">
        <v>65</v>
      </c>
      <c r="G139" s="4" t="s">
        <v>10</v>
      </c>
      <c r="H139" s="4" t="s">
        <v>88</v>
      </c>
    </row>
    <row r="140" spans="1:7" ht="19.5" customHeight="1">
      <c r="A140" s="4" t="s">
        <v>109</v>
      </c>
      <c r="B140" s="21">
        <v>18.5</v>
      </c>
      <c r="E140" s="4" t="s">
        <v>130</v>
      </c>
      <c r="G140" s="4" t="s">
        <v>86</v>
      </c>
    </row>
    <row r="141" spans="1:10" ht="19.5" customHeight="1" thickBot="1">
      <c r="A141" s="5"/>
      <c r="B141" s="52" t="s">
        <v>80</v>
      </c>
      <c r="C141" s="5" t="s">
        <v>20</v>
      </c>
      <c r="D141" s="5" t="s">
        <v>21</v>
      </c>
      <c r="E141" s="5" t="s">
        <v>22</v>
      </c>
      <c r="F141" s="5" t="s">
        <v>23</v>
      </c>
      <c r="G141" s="5" t="s">
        <v>24</v>
      </c>
      <c r="H141" s="5" t="s">
        <v>25</v>
      </c>
      <c r="I141" s="40" t="s">
        <v>170</v>
      </c>
      <c r="J141" s="6" t="s">
        <v>161</v>
      </c>
    </row>
    <row r="142" spans="1:10" ht="19.5" customHeight="1" thickTop="1">
      <c r="A142" s="219" t="s">
        <v>95</v>
      </c>
      <c r="B142" s="187" t="s">
        <v>57</v>
      </c>
      <c r="C142" s="42">
        <v>420</v>
      </c>
      <c r="D142" s="197">
        <v>420</v>
      </c>
      <c r="E142" s="197">
        <v>449</v>
      </c>
      <c r="F142" s="197">
        <v>442</v>
      </c>
      <c r="G142" s="197">
        <v>435</v>
      </c>
      <c r="H142" s="193">
        <v>452</v>
      </c>
      <c r="I142" s="24"/>
      <c r="J142" s="11"/>
    </row>
    <row r="143" spans="1:10" ht="19.5" customHeight="1">
      <c r="A143" s="78" t="s">
        <v>9</v>
      </c>
      <c r="B143" s="41" t="s">
        <v>216</v>
      </c>
      <c r="C143" s="25">
        <v>80</v>
      </c>
      <c r="D143" s="48">
        <v>52</v>
      </c>
      <c r="E143" s="48">
        <v>67</v>
      </c>
      <c r="F143" s="48">
        <v>61</v>
      </c>
      <c r="G143" s="48">
        <v>38</v>
      </c>
      <c r="H143" s="150">
        <v>50</v>
      </c>
      <c r="I143" s="78"/>
      <c r="J143" s="131">
        <f>STDEVP(C143:H143)</f>
        <v>13.379088160259652</v>
      </c>
    </row>
    <row r="144" spans="1:10" ht="19.5" customHeight="1">
      <c r="A144" s="188" t="s">
        <v>61</v>
      </c>
      <c r="B144" s="7" t="s">
        <v>153</v>
      </c>
      <c r="C144" s="100">
        <f aca="true" t="shared" si="23" ref="C144:H144">C143/C142</f>
        <v>0.19047619047619047</v>
      </c>
      <c r="D144" s="154">
        <f t="shared" si="23"/>
        <v>0.12380952380952381</v>
      </c>
      <c r="E144" s="154">
        <f t="shared" si="23"/>
        <v>0.1492204899777283</v>
      </c>
      <c r="F144" s="154">
        <f t="shared" si="23"/>
        <v>0.13800904977375567</v>
      </c>
      <c r="G144" s="154">
        <f t="shared" si="23"/>
        <v>0.08735632183908046</v>
      </c>
      <c r="H144" s="147">
        <f t="shared" si="23"/>
        <v>0.11061946902654868</v>
      </c>
      <c r="I144" s="101">
        <f>(C144+D144+E144+F144+G144+H144)/6</f>
        <v>0.13324850748380457</v>
      </c>
      <c r="J144" s="130"/>
    </row>
    <row r="145" spans="1:10" ht="19.5" customHeight="1">
      <c r="A145" s="78" t="s">
        <v>96</v>
      </c>
      <c r="B145" s="41" t="s">
        <v>217</v>
      </c>
      <c r="C145" s="102">
        <v>117</v>
      </c>
      <c r="D145" s="51">
        <v>125</v>
      </c>
      <c r="E145" s="51">
        <v>134</v>
      </c>
      <c r="F145" s="51">
        <v>98</v>
      </c>
      <c r="G145" s="51">
        <v>115</v>
      </c>
      <c r="H145" s="175">
        <v>93</v>
      </c>
      <c r="I145" s="78"/>
      <c r="J145" s="131">
        <f>STDEVP(C145:H145)</f>
        <v>14.302291968616622</v>
      </c>
    </row>
    <row r="146" spans="1:10" ht="19.5" customHeight="1">
      <c r="A146" s="78" t="s">
        <v>97</v>
      </c>
      <c r="B146" s="7" t="s">
        <v>154</v>
      </c>
      <c r="C146" s="100">
        <f aca="true" t="shared" si="24" ref="C146:H146">C145/C142</f>
        <v>0.2785714285714286</v>
      </c>
      <c r="D146" s="154">
        <f t="shared" si="24"/>
        <v>0.2976190476190476</v>
      </c>
      <c r="E146" s="154">
        <f t="shared" si="24"/>
        <v>0.2984409799554566</v>
      </c>
      <c r="F146" s="154">
        <f t="shared" si="24"/>
        <v>0.22171945701357465</v>
      </c>
      <c r="G146" s="154">
        <f t="shared" si="24"/>
        <v>0.26436781609195403</v>
      </c>
      <c r="H146" s="147">
        <f t="shared" si="24"/>
        <v>0.20575221238938052</v>
      </c>
      <c r="I146" s="101">
        <f>(C146+D146+E146+F146+G146+H146)/6</f>
        <v>0.26107849027347363</v>
      </c>
      <c r="J146" s="130"/>
    </row>
    <row r="147" spans="1:10" ht="19.5" customHeight="1">
      <c r="A147" s="220">
        <v>34394</v>
      </c>
      <c r="B147" s="107" t="s">
        <v>218</v>
      </c>
      <c r="C147" s="54" t="s">
        <v>91</v>
      </c>
      <c r="D147" s="20" t="s">
        <v>91</v>
      </c>
      <c r="E147" s="20" t="s">
        <v>91</v>
      </c>
      <c r="F147" s="20" t="s">
        <v>91</v>
      </c>
      <c r="G147" s="20" t="s">
        <v>91</v>
      </c>
      <c r="H147" s="104" t="s">
        <v>91</v>
      </c>
      <c r="I147" s="78"/>
      <c r="J147" s="130"/>
    </row>
    <row r="148" spans="1:22" ht="19.5" customHeight="1">
      <c r="A148" s="78"/>
      <c r="B148" s="12" t="s">
        <v>72</v>
      </c>
      <c r="C148" s="166">
        <v>8.2</v>
      </c>
      <c r="D148" s="47">
        <v>6.08</v>
      </c>
      <c r="E148" s="47">
        <v>10.34</v>
      </c>
      <c r="F148" s="47">
        <v>11.64</v>
      </c>
      <c r="G148" s="47"/>
      <c r="H148" s="105">
        <v>11.9</v>
      </c>
      <c r="I148" s="103">
        <f>(C148+D148+E148+F148+H148)/5</f>
        <v>9.632</v>
      </c>
      <c r="J148" s="131">
        <f>STDEVP(C148:H148)</f>
        <v>2.206557499817311</v>
      </c>
      <c r="K148" s="4" t="s">
        <v>112</v>
      </c>
      <c r="L148" s="8"/>
      <c r="M148" s="8"/>
      <c r="N148" s="8"/>
      <c r="O148" s="8"/>
      <c r="P148" s="31"/>
      <c r="Q148" s="8"/>
      <c r="R148" s="8"/>
      <c r="S148" s="8">
        <f>SUM(L148:Q148)</f>
        <v>0</v>
      </c>
      <c r="T148" s="32">
        <f>SQRT(S148/(5-1))</f>
        <v>0</v>
      </c>
      <c r="V148" s="30">
        <f>(F148-G148)/2</f>
        <v>5.82</v>
      </c>
    </row>
    <row r="149" spans="1:10" ht="19.5" customHeight="1">
      <c r="A149" s="78"/>
      <c r="B149" s="41" t="s">
        <v>28</v>
      </c>
      <c r="C149" s="310">
        <v>10.98</v>
      </c>
      <c r="D149" s="199">
        <v>11.24</v>
      </c>
      <c r="E149" s="199">
        <v>12.7</v>
      </c>
      <c r="F149" s="199">
        <v>12.34</v>
      </c>
      <c r="G149" s="199"/>
      <c r="H149" s="195">
        <v>12.9</v>
      </c>
      <c r="I149" s="99">
        <f>(C149+D149+E149+F149+H149)/5</f>
        <v>12.032</v>
      </c>
      <c r="J149" s="131">
        <f>STDEVP(C149:H149)</f>
        <v>0.7782647364489611</v>
      </c>
    </row>
    <row r="150" spans="1:10" ht="19.5" customHeight="1">
      <c r="A150" s="78"/>
      <c r="B150" s="41" t="s">
        <v>27</v>
      </c>
      <c r="C150" s="45" t="s">
        <v>6</v>
      </c>
      <c r="D150" s="200" t="s">
        <v>6</v>
      </c>
      <c r="E150" s="200" t="s">
        <v>6</v>
      </c>
      <c r="F150" s="200" t="s">
        <v>6</v>
      </c>
      <c r="G150" s="200" t="s">
        <v>62</v>
      </c>
      <c r="H150" s="321" t="s">
        <v>6</v>
      </c>
      <c r="I150" s="78"/>
      <c r="J150" s="12"/>
    </row>
    <row r="151" spans="1:10" ht="19.5" customHeight="1">
      <c r="A151" s="322" t="s">
        <v>66</v>
      </c>
      <c r="B151" s="261" t="s">
        <v>165</v>
      </c>
      <c r="C151" s="262">
        <v>119</v>
      </c>
      <c r="D151" s="262">
        <v>124</v>
      </c>
      <c r="E151" s="262">
        <v>121</v>
      </c>
      <c r="F151" s="262">
        <v>120</v>
      </c>
      <c r="G151" s="262">
        <v>117</v>
      </c>
      <c r="H151" s="263">
        <v>127</v>
      </c>
      <c r="I151" s="7"/>
      <c r="J151" s="12"/>
    </row>
    <row r="152" spans="1:10" ht="19.5" customHeight="1">
      <c r="A152" s="248" t="s">
        <v>206</v>
      </c>
      <c r="B152" s="254" t="s">
        <v>203</v>
      </c>
      <c r="C152" s="257">
        <v>111</v>
      </c>
      <c r="D152" s="257">
        <v>116</v>
      </c>
      <c r="E152" s="257">
        <v>110</v>
      </c>
      <c r="F152" s="257">
        <v>114</v>
      </c>
      <c r="G152" s="257">
        <v>110</v>
      </c>
      <c r="H152" s="258">
        <v>115</v>
      </c>
      <c r="I152" s="7"/>
      <c r="J152" s="12"/>
    </row>
    <row r="153" spans="1:10" ht="19.5" customHeight="1">
      <c r="A153" s="78"/>
      <c r="B153" s="12" t="s">
        <v>212</v>
      </c>
      <c r="C153" s="210">
        <f aca="true" t="shared" si="25" ref="C153:H153">C151-C152</f>
        <v>8</v>
      </c>
      <c r="D153" s="48">
        <f t="shared" si="25"/>
        <v>8</v>
      </c>
      <c r="E153" s="48">
        <f t="shared" si="25"/>
        <v>11</v>
      </c>
      <c r="F153" s="48">
        <f t="shared" si="25"/>
        <v>6</v>
      </c>
      <c r="G153" s="48">
        <f t="shared" si="25"/>
        <v>7</v>
      </c>
      <c r="H153" s="135">
        <f t="shared" si="25"/>
        <v>12</v>
      </c>
      <c r="I153" s="260">
        <f>(C153+D153+E153+F153+G153+H153)/6</f>
        <v>8.666666666666666</v>
      </c>
      <c r="J153" s="131">
        <f>STDEVP(C153:H153)</f>
        <v>2.1343747458109497</v>
      </c>
    </row>
    <row r="154" spans="1:10" ht="19.5" customHeight="1">
      <c r="A154" s="78"/>
      <c r="B154" s="12" t="s">
        <v>199</v>
      </c>
      <c r="C154" s="20"/>
      <c r="D154" s="20">
        <v>45</v>
      </c>
      <c r="E154" s="20">
        <v>45</v>
      </c>
      <c r="F154" s="20">
        <v>40</v>
      </c>
      <c r="G154" s="20">
        <v>30</v>
      </c>
      <c r="H154" s="134">
        <v>30</v>
      </c>
      <c r="I154" s="216">
        <f>(D154+E154+F154+G154+H154)/5</f>
        <v>38</v>
      </c>
      <c r="J154" s="131"/>
    </row>
    <row r="155" spans="1:10" ht="19.5" customHeight="1">
      <c r="A155" s="78"/>
      <c r="B155" s="12" t="s">
        <v>198</v>
      </c>
      <c r="C155" s="51"/>
      <c r="D155" s="51">
        <v>50</v>
      </c>
      <c r="E155" s="51">
        <v>40</v>
      </c>
      <c r="F155" s="51">
        <v>40</v>
      </c>
      <c r="G155" s="51">
        <v>35</v>
      </c>
      <c r="H155" s="205">
        <v>40</v>
      </c>
      <c r="I155" s="216">
        <f>(D155+E155+F155+G155+H155)/5</f>
        <v>41</v>
      </c>
      <c r="J155" s="131"/>
    </row>
    <row r="156" spans="1:10" ht="19.5" customHeight="1">
      <c r="A156" s="78"/>
      <c r="B156" s="12" t="s">
        <v>240</v>
      </c>
      <c r="C156" s="313"/>
      <c r="D156" s="314">
        <f>D154+D155</f>
        <v>95</v>
      </c>
      <c r="E156" s="314">
        <f>E154+E155</f>
        <v>85</v>
      </c>
      <c r="F156" s="314">
        <f>F154+F155</f>
        <v>80</v>
      </c>
      <c r="G156" s="314">
        <f>G154+G155</f>
        <v>65</v>
      </c>
      <c r="H156" s="319">
        <f>H154+H155</f>
        <v>70</v>
      </c>
      <c r="I156" s="269">
        <f>(D156+E156+F156+G156+H156)/5</f>
        <v>79</v>
      </c>
      <c r="J156" s="131">
        <f>STDEVP(D156:H156)</f>
        <v>10.677078252031311</v>
      </c>
    </row>
    <row r="157" spans="1:10" ht="19.5" customHeight="1">
      <c r="A157" s="248" t="s">
        <v>205</v>
      </c>
      <c r="B157" s="254" t="s">
        <v>204</v>
      </c>
      <c r="C157" s="315">
        <v>111</v>
      </c>
      <c r="D157" s="316">
        <v>118</v>
      </c>
      <c r="E157" s="316">
        <v>110</v>
      </c>
      <c r="F157" s="316">
        <v>110</v>
      </c>
      <c r="G157" s="316">
        <v>110</v>
      </c>
      <c r="H157" s="317">
        <v>115</v>
      </c>
      <c r="I157" s="7"/>
      <c r="J157" s="12"/>
    </row>
    <row r="158" spans="1:10" ht="19.5" customHeight="1">
      <c r="A158" s="78"/>
      <c r="B158" s="12" t="s">
        <v>212</v>
      </c>
      <c r="C158" s="210">
        <f aca="true" t="shared" si="26" ref="C158:H158">C151-C157</f>
        <v>8</v>
      </c>
      <c r="D158" s="48">
        <f t="shared" si="26"/>
        <v>6</v>
      </c>
      <c r="E158" s="48">
        <f t="shared" si="26"/>
        <v>11</v>
      </c>
      <c r="F158" s="48">
        <f t="shared" si="26"/>
        <v>10</v>
      </c>
      <c r="G158" s="48">
        <f t="shared" si="26"/>
        <v>7</v>
      </c>
      <c r="H158" s="135">
        <f t="shared" si="26"/>
        <v>12</v>
      </c>
      <c r="I158" s="269">
        <f>(C158+D158+E158+F158+G158+H158)/6</f>
        <v>9</v>
      </c>
      <c r="J158" s="131">
        <f>STDEVP(C158:H158)</f>
        <v>2.160246899469287</v>
      </c>
    </row>
    <row r="159" spans="1:10" ht="19.5" customHeight="1">
      <c r="A159" s="78"/>
      <c r="B159" s="12" t="s">
        <v>199</v>
      </c>
      <c r="C159" s="20"/>
      <c r="D159" s="20">
        <v>70</v>
      </c>
      <c r="E159" s="20">
        <v>70</v>
      </c>
      <c r="F159" s="20">
        <v>45</v>
      </c>
      <c r="G159" s="20">
        <v>40</v>
      </c>
      <c r="H159" s="134">
        <v>55</v>
      </c>
      <c r="I159" s="190">
        <f>(D159+E159+F159+G159+H159)/6</f>
        <v>46.666666666666664</v>
      </c>
      <c r="J159" s="131"/>
    </row>
    <row r="160" spans="1:10" ht="19.5" customHeight="1">
      <c r="A160" s="78"/>
      <c r="B160" s="12" t="s">
        <v>198</v>
      </c>
      <c r="C160" s="51"/>
      <c r="D160" s="51">
        <v>60</v>
      </c>
      <c r="E160" s="51">
        <v>70</v>
      </c>
      <c r="F160" s="51">
        <v>55</v>
      </c>
      <c r="G160" s="51">
        <v>55</v>
      </c>
      <c r="H160" s="205">
        <v>60</v>
      </c>
      <c r="I160" s="190">
        <f>(D160+E160+F160+G160+H160)/5</f>
        <v>60</v>
      </c>
      <c r="J160" s="131"/>
    </row>
    <row r="161" spans="1:10" ht="19.5" customHeight="1">
      <c r="A161" s="78"/>
      <c r="B161" s="12" t="s">
        <v>240</v>
      </c>
      <c r="C161" s="311"/>
      <c r="D161" s="312">
        <f>D159+D160</f>
        <v>130</v>
      </c>
      <c r="E161" s="312">
        <f>E159+E160</f>
        <v>140</v>
      </c>
      <c r="F161" s="312">
        <f>F159+F160</f>
        <v>100</v>
      </c>
      <c r="G161" s="312">
        <f>G159+G160</f>
        <v>95</v>
      </c>
      <c r="H161" s="320">
        <f>H159+H160</f>
        <v>115</v>
      </c>
      <c r="I161" s="269">
        <f>(D161+E161+F161+G161+H161)/5</f>
        <v>116</v>
      </c>
      <c r="J161" s="131">
        <f>STDEVP(D161:H161)</f>
        <v>17.146428199482248</v>
      </c>
    </row>
    <row r="162" spans="1:10" ht="19.5" customHeight="1">
      <c r="A162" s="248" t="s">
        <v>202</v>
      </c>
      <c r="B162" s="254" t="s">
        <v>166</v>
      </c>
      <c r="C162" s="318">
        <v>94</v>
      </c>
      <c r="D162" s="257">
        <v>90</v>
      </c>
      <c r="E162" s="257">
        <v>100</v>
      </c>
      <c r="F162" s="257">
        <v>98</v>
      </c>
      <c r="G162" s="257">
        <v>97</v>
      </c>
      <c r="H162" s="258">
        <v>102</v>
      </c>
      <c r="I162" s="7"/>
      <c r="J162" s="12"/>
    </row>
    <row r="163" spans="1:10" ht="19.5" customHeight="1">
      <c r="A163" s="78"/>
      <c r="B163" s="12" t="s">
        <v>164</v>
      </c>
      <c r="C163" s="210">
        <f aca="true" t="shared" si="27" ref="C163:H163">C151-C162</f>
        <v>25</v>
      </c>
      <c r="D163" s="48">
        <f t="shared" si="27"/>
        <v>34</v>
      </c>
      <c r="E163" s="48">
        <f t="shared" si="27"/>
        <v>21</v>
      </c>
      <c r="F163" s="48">
        <f t="shared" si="27"/>
        <v>22</v>
      </c>
      <c r="G163" s="48">
        <f t="shared" si="27"/>
        <v>20</v>
      </c>
      <c r="H163" s="135">
        <f t="shared" si="27"/>
        <v>25</v>
      </c>
      <c r="I163" s="269">
        <f>(C163+D163+E163+F163+G163+H163)/6</f>
        <v>24.5</v>
      </c>
      <c r="J163" s="131">
        <f>STDEVP(C163:H163)</f>
        <v>4.645786621588784</v>
      </c>
    </row>
    <row r="164" spans="1:10" ht="19.5" customHeight="1">
      <c r="A164" s="78"/>
      <c r="B164" s="12" t="s">
        <v>167</v>
      </c>
      <c r="C164" s="20">
        <v>94</v>
      </c>
      <c r="D164" s="20">
        <v>110</v>
      </c>
      <c r="E164" s="20">
        <v>93</v>
      </c>
      <c r="F164" s="20">
        <v>80</v>
      </c>
      <c r="G164" s="20">
        <v>76</v>
      </c>
      <c r="H164" s="134">
        <v>95</v>
      </c>
      <c r="I164" s="7"/>
      <c r="J164" s="12"/>
    </row>
    <row r="165" spans="1:10" ht="19.5" customHeight="1">
      <c r="A165" s="78"/>
      <c r="B165" s="12" t="s">
        <v>168</v>
      </c>
      <c r="C165" s="17">
        <v>106</v>
      </c>
      <c r="D165" s="17">
        <v>115</v>
      </c>
      <c r="E165" s="17">
        <v>95</v>
      </c>
      <c r="F165" s="17">
        <v>85</v>
      </c>
      <c r="G165" s="17">
        <v>80</v>
      </c>
      <c r="H165" s="136">
        <v>105</v>
      </c>
      <c r="I165" s="7"/>
      <c r="J165" s="12"/>
    </row>
    <row r="166" spans="1:10" ht="19.5" customHeight="1" thickBot="1">
      <c r="A166" s="121"/>
      <c r="B166" s="14" t="s">
        <v>169</v>
      </c>
      <c r="C166" s="128">
        <f aca="true" t="shared" si="28" ref="C166:H166">C164+C165</f>
        <v>200</v>
      </c>
      <c r="D166" s="128">
        <f t="shared" si="28"/>
        <v>225</v>
      </c>
      <c r="E166" s="128">
        <f t="shared" si="28"/>
        <v>188</v>
      </c>
      <c r="F166" s="128">
        <f t="shared" si="28"/>
        <v>165</v>
      </c>
      <c r="G166" s="128">
        <f t="shared" si="28"/>
        <v>156</v>
      </c>
      <c r="H166" s="129">
        <f t="shared" si="28"/>
        <v>200</v>
      </c>
      <c r="I166" s="259">
        <f>(C166+D166+E166+F166+G166+H166)/6</f>
        <v>189</v>
      </c>
      <c r="J166" s="221">
        <f>STDEVP(C166:H166)</f>
        <v>23.108440016582687</v>
      </c>
    </row>
    <row r="167" spans="1:10" ht="19.5" customHeight="1">
      <c r="A167" s="7"/>
      <c r="B167" s="7"/>
      <c r="C167" s="7"/>
      <c r="D167" s="7"/>
      <c r="E167" s="7"/>
      <c r="F167" s="7"/>
      <c r="G167" s="7"/>
      <c r="H167" s="7"/>
      <c r="I167" s="269"/>
      <c r="J167" s="82"/>
    </row>
    <row r="168" ht="19.5" customHeight="1">
      <c r="A168" s="2" t="s">
        <v>19</v>
      </c>
    </row>
    <row r="169" spans="1:4" ht="19.5" customHeight="1">
      <c r="A169" s="2" t="s">
        <v>17</v>
      </c>
      <c r="C169" s="1" t="s">
        <v>147</v>
      </c>
      <c r="D169" s="38"/>
    </row>
    <row r="170" spans="1:4" ht="19.5" customHeight="1">
      <c r="A170" s="3"/>
      <c r="D170" s="38"/>
    </row>
    <row r="171" spans="1:8" ht="19.5" customHeight="1">
      <c r="A171" s="4" t="s">
        <v>0</v>
      </c>
      <c r="B171" s="4" t="s">
        <v>12</v>
      </c>
      <c r="C171" s="4" t="s">
        <v>110</v>
      </c>
      <c r="E171" s="4" t="s">
        <v>65</v>
      </c>
      <c r="G171" s="4" t="s">
        <v>10</v>
      </c>
      <c r="H171" s="4" t="s">
        <v>88</v>
      </c>
    </row>
    <row r="172" spans="1:7" ht="19.5" customHeight="1">
      <c r="A172" s="10">
        <v>36721</v>
      </c>
      <c r="B172" s="21" t="s">
        <v>140</v>
      </c>
      <c r="C172" s="4" t="s">
        <v>141</v>
      </c>
      <c r="E172" s="4" t="s">
        <v>130</v>
      </c>
      <c r="G172" s="4" t="s">
        <v>86</v>
      </c>
    </row>
    <row r="173" ht="19.5" customHeight="1">
      <c r="B173" s="4"/>
    </row>
    <row r="174" spans="1:10" ht="19.5" customHeight="1" thickBot="1">
      <c r="A174" s="35"/>
      <c r="B174" s="63" t="s">
        <v>80</v>
      </c>
      <c r="C174" s="35" t="s">
        <v>20</v>
      </c>
      <c r="D174" s="35" t="s">
        <v>21</v>
      </c>
      <c r="E174" s="35" t="s">
        <v>22</v>
      </c>
      <c r="F174" s="35" t="s">
        <v>23</v>
      </c>
      <c r="G174" s="35" t="s">
        <v>24</v>
      </c>
      <c r="H174" s="35" t="s">
        <v>25</v>
      </c>
      <c r="I174" s="40" t="s">
        <v>187</v>
      </c>
      <c r="J174" s="40" t="s">
        <v>161</v>
      </c>
    </row>
    <row r="175" spans="1:10" ht="19.5" customHeight="1" thickTop="1">
      <c r="A175" s="219" t="s">
        <v>95</v>
      </c>
      <c r="B175" s="187" t="s">
        <v>57</v>
      </c>
      <c r="C175" s="42">
        <v>465</v>
      </c>
      <c r="D175" s="197">
        <v>450</v>
      </c>
      <c r="E175" s="197">
        <v>471</v>
      </c>
      <c r="F175" s="197">
        <v>488</v>
      </c>
      <c r="G175" s="197">
        <v>464</v>
      </c>
      <c r="H175" s="193">
        <v>480</v>
      </c>
      <c r="I175" s="24"/>
      <c r="J175" s="11"/>
    </row>
    <row r="176" spans="1:10" ht="19.5" customHeight="1">
      <c r="A176" s="78" t="s">
        <v>9</v>
      </c>
      <c r="B176" s="41" t="s">
        <v>216</v>
      </c>
      <c r="C176" s="25">
        <v>60</v>
      </c>
      <c r="D176" s="48">
        <v>73</v>
      </c>
      <c r="E176" s="48">
        <v>61</v>
      </c>
      <c r="F176" s="48">
        <v>55</v>
      </c>
      <c r="G176" s="48">
        <v>61</v>
      </c>
      <c r="H176" s="150">
        <v>61</v>
      </c>
      <c r="I176" s="78"/>
      <c r="J176" s="131">
        <f>STDEVP(C176:H176)</f>
        <v>5.42883249163411</v>
      </c>
    </row>
    <row r="177" spans="1:10" ht="19.5" customHeight="1">
      <c r="A177" s="188" t="s">
        <v>61</v>
      </c>
      <c r="B177" s="7" t="s">
        <v>153</v>
      </c>
      <c r="C177" s="100">
        <f aca="true" t="shared" si="29" ref="C177:H177">C176/C175</f>
        <v>0.12903225806451613</v>
      </c>
      <c r="D177" s="154">
        <f t="shared" si="29"/>
        <v>0.1622222222222222</v>
      </c>
      <c r="E177" s="154">
        <f t="shared" si="29"/>
        <v>0.12951167728237792</v>
      </c>
      <c r="F177" s="154">
        <f t="shared" si="29"/>
        <v>0.11270491803278689</v>
      </c>
      <c r="G177" s="154">
        <f t="shared" si="29"/>
        <v>0.1314655172413793</v>
      </c>
      <c r="H177" s="147">
        <f t="shared" si="29"/>
        <v>0.12708333333333333</v>
      </c>
      <c r="I177" s="101">
        <f>(C177+D177+E177+F177+G177+H177)/6</f>
        <v>0.132003321029436</v>
      </c>
      <c r="J177" s="130"/>
    </row>
    <row r="178" spans="1:10" ht="19.5" customHeight="1">
      <c r="A178" s="78" t="s">
        <v>96</v>
      </c>
      <c r="B178" s="41" t="s">
        <v>217</v>
      </c>
      <c r="C178" s="102">
        <v>93</v>
      </c>
      <c r="D178" s="51">
        <v>113</v>
      </c>
      <c r="E178" s="51">
        <v>97</v>
      </c>
      <c r="F178" s="51">
        <v>95</v>
      </c>
      <c r="G178" s="51">
        <v>98</v>
      </c>
      <c r="H178" s="175">
        <v>103</v>
      </c>
      <c r="I178" s="78"/>
      <c r="J178" s="131">
        <f>STDEVP(C178:H178)</f>
        <v>6.643710475998249</v>
      </c>
    </row>
    <row r="179" spans="1:10" ht="19.5" customHeight="1">
      <c r="A179" s="78" t="s">
        <v>97</v>
      </c>
      <c r="B179" s="7" t="s">
        <v>154</v>
      </c>
      <c r="C179" s="100">
        <f aca="true" t="shared" si="30" ref="C179:H179">C178/C175</f>
        <v>0.2</v>
      </c>
      <c r="D179" s="154">
        <f t="shared" si="30"/>
        <v>0.2511111111111111</v>
      </c>
      <c r="E179" s="154">
        <f t="shared" si="30"/>
        <v>0.2059447983014862</v>
      </c>
      <c r="F179" s="154">
        <f t="shared" si="30"/>
        <v>0.19467213114754098</v>
      </c>
      <c r="G179" s="154">
        <f t="shared" si="30"/>
        <v>0.21120689655172414</v>
      </c>
      <c r="H179" s="147">
        <f t="shared" si="30"/>
        <v>0.21458333333333332</v>
      </c>
      <c r="I179" s="101">
        <f>(C179+D179+E179+F179+G179+H179)/6</f>
        <v>0.212919711740866</v>
      </c>
      <c r="J179" s="130"/>
    </row>
    <row r="180" spans="1:10" ht="19.5" customHeight="1">
      <c r="A180" s="220">
        <v>34394</v>
      </c>
      <c r="B180" s="107" t="s">
        <v>218</v>
      </c>
      <c r="C180" s="54" t="s">
        <v>91</v>
      </c>
      <c r="D180" s="20" t="s">
        <v>91</v>
      </c>
      <c r="E180" s="20" t="s">
        <v>91</v>
      </c>
      <c r="F180" s="20" t="s">
        <v>91</v>
      </c>
      <c r="G180" s="20" t="s">
        <v>91</v>
      </c>
      <c r="H180" s="104" t="s">
        <v>91</v>
      </c>
      <c r="I180" s="78"/>
      <c r="J180" s="130"/>
    </row>
    <row r="181" spans="1:22" ht="19.5" customHeight="1">
      <c r="A181" s="78"/>
      <c r="B181" s="12" t="s">
        <v>72</v>
      </c>
      <c r="C181" s="166">
        <v>6</v>
      </c>
      <c r="D181" s="47">
        <v>12.2</v>
      </c>
      <c r="E181" s="47">
        <v>12.16</v>
      </c>
      <c r="F181" s="47">
        <v>13.5</v>
      </c>
      <c r="G181" s="47">
        <v>10.6</v>
      </c>
      <c r="H181" s="105">
        <v>14.9</v>
      </c>
      <c r="I181" s="99">
        <f>(D181+E181+F181+G181+H181)/5</f>
        <v>12.672</v>
      </c>
      <c r="J181" s="131">
        <f>STDEVP(D181:H181)</f>
        <v>1.4441384975133136</v>
      </c>
      <c r="K181" s="4" t="s">
        <v>115</v>
      </c>
      <c r="L181" s="8"/>
      <c r="M181" s="8"/>
      <c r="N181" s="8"/>
      <c r="O181" s="8"/>
      <c r="P181" s="31"/>
      <c r="Q181" s="8"/>
      <c r="R181" s="8"/>
      <c r="S181" s="8">
        <f>SUM(L181:Q181)</f>
        <v>0</v>
      </c>
      <c r="T181" s="32">
        <f>SQRT(S181/(5-1))</f>
        <v>0</v>
      </c>
      <c r="V181" s="30">
        <f>(F181-G181)/2</f>
        <v>1.4500000000000002</v>
      </c>
    </row>
    <row r="182" spans="1:11" ht="19.5" customHeight="1">
      <c r="A182" s="78"/>
      <c r="B182" s="41" t="s">
        <v>28</v>
      </c>
      <c r="C182" s="226">
        <v>12</v>
      </c>
      <c r="D182" s="227">
        <v>13.88</v>
      </c>
      <c r="E182" s="227">
        <v>12.16</v>
      </c>
      <c r="F182" s="227">
        <v>14.02</v>
      </c>
      <c r="G182" s="227">
        <v>10.6</v>
      </c>
      <c r="H182" s="209">
        <v>14.9</v>
      </c>
      <c r="I182" s="99">
        <f>(C182+D182+E182+F182+G182+H182)/6</f>
        <v>12.926666666666668</v>
      </c>
      <c r="J182" s="131">
        <f>STDEVP(C182:H182)</f>
        <v>1.4639064936744492</v>
      </c>
      <c r="K182" s="4" t="s">
        <v>116</v>
      </c>
    </row>
    <row r="183" spans="1:10" ht="19.5" customHeight="1">
      <c r="A183" s="222"/>
      <c r="B183" s="41" t="s">
        <v>111</v>
      </c>
      <c r="C183" s="223">
        <v>12</v>
      </c>
      <c r="D183" s="225">
        <v>13.88</v>
      </c>
      <c r="E183" s="225"/>
      <c r="F183" s="225">
        <v>14.02</v>
      </c>
      <c r="G183" s="266">
        <v>10.6</v>
      </c>
      <c r="H183" s="224">
        <v>14.9</v>
      </c>
      <c r="I183" s="99">
        <f>(C183+D183+F183+G183+H183)/5</f>
        <v>13.080000000000002</v>
      </c>
      <c r="J183" s="131">
        <f>STDEVP(C183:H183)</f>
        <v>1.5590253365484374</v>
      </c>
    </row>
    <row r="184" spans="1:10" ht="19.5" customHeight="1">
      <c r="A184" s="120"/>
      <c r="B184" s="107" t="s">
        <v>27</v>
      </c>
      <c r="C184" s="112" t="s">
        <v>6</v>
      </c>
      <c r="D184" s="207" t="s">
        <v>6</v>
      </c>
      <c r="E184" s="207" t="s">
        <v>63</v>
      </c>
      <c r="F184" s="207" t="s">
        <v>6</v>
      </c>
      <c r="G184" s="207" t="s">
        <v>6</v>
      </c>
      <c r="H184" s="208" t="s">
        <v>6</v>
      </c>
      <c r="I184" s="78"/>
      <c r="J184" s="12"/>
    </row>
    <row r="185" spans="1:10" ht="19.5" customHeight="1">
      <c r="A185" s="122" t="s">
        <v>66</v>
      </c>
      <c r="B185" s="12" t="s">
        <v>165</v>
      </c>
      <c r="C185" s="18">
        <v>132</v>
      </c>
      <c r="D185" s="18">
        <v>132</v>
      </c>
      <c r="E185" s="18">
        <v>115</v>
      </c>
      <c r="F185" s="18">
        <v>124</v>
      </c>
      <c r="G185" s="18">
        <v>126</v>
      </c>
      <c r="H185" s="133">
        <v>117</v>
      </c>
      <c r="I185" s="7"/>
      <c r="J185" s="12"/>
    </row>
    <row r="186" spans="1:10" ht="19.5" customHeight="1">
      <c r="A186" s="341" t="s">
        <v>252</v>
      </c>
      <c r="B186" s="342" t="s">
        <v>203</v>
      </c>
      <c r="C186" s="344">
        <v>122</v>
      </c>
      <c r="D186" s="344">
        <v>125</v>
      </c>
      <c r="E186" s="344">
        <v>107</v>
      </c>
      <c r="F186" s="344">
        <v>114</v>
      </c>
      <c r="G186" s="344">
        <v>110</v>
      </c>
      <c r="H186" s="345">
        <v>110</v>
      </c>
      <c r="I186" s="7"/>
      <c r="J186" s="12"/>
    </row>
    <row r="187" spans="1:10" ht="19.5" customHeight="1">
      <c r="A187" s="346"/>
      <c r="B187" s="347" t="s">
        <v>249</v>
      </c>
      <c r="C187" s="348">
        <f aca="true" t="shared" si="31" ref="C187:H187">C185-C186</f>
        <v>10</v>
      </c>
      <c r="D187" s="348">
        <f t="shared" si="31"/>
        <v>7</v>
      </c>
      <c r="E187" s="348">
        <f t="shared" si="31"/>
        <v>8</v>
      </c>
      <c r="F187" s="348">
        <f t="shared" si="31"/>
        <v>10</v>
      </c>
      <c r="G187" s="348">
        <f t="shared" si="31"/>
        <v>16</v>
      </c>
      <c r="H187" s="349">
        <f t="shared" si="31"/>
        <v>7</v>
      </c>
      <c r="I187" s="269">
        <f>(C187+D187+E187+F187+G187+H187)/6</f>
        <v>9.666666666666666</v>
      </c>
      <c r="J187" s="131">
        <f>STDEVP(C187:H187)</f>
        <v>3.0912061651652345</v>
      </c>
    </row>
    <row r="188" spans="1:10" ht="19.5" customHeight="1">
      <c r="A188" s="78" t="s">
        <v>251</v>
      </c>
      <c r="B188" s="12" t="s">
        <v>203</v>
      </c>
      <c r="C188" s="20">
        <v>122</v>
      </c>
      <c r="D188" s="20">
        <v>120</v>
      </c>
      <c r="E188" s="20">
        <v>106</v>
      </c>
      <c r="F188" s="20">
        <v>108</v>
      </c>
      <c r="G188" s="20">
        <v>110</v>
      </c>
      <c r="H188" s="134">
        <v>105</v>
      </c>
      <c r="I188" s="7"/>
      <c r="J188" s="12"/>
    </row>
    <row r="189" spans="1:10" ht="19.5" customHeight="1">
      <c r="A189" s="78"/>
      <c r="B189" s="12" t="s">
        <v>249</v>
      </c>
      <c r="C189" s="232">
        <f aca="true" t="shared" si="32" ref="C189:H189">C185-C188</f>
        <v>10</v>
      </c>
      <c r="D189" s="232">
        <f t="shared" si="32"/>
        <v>12</v>
      </c>
      <c r="E189" s="232">
        <f t="shared" si="32"/>
        <v>9</v>
      </c>
      <c r="F189" s="232">
        <f t="shared" si="32"/>
        <v>16</v>
      </c>
      <c r="G189" s="232">
        <f t="shared" si="32"/>
        <v>16</v>
      </c>
      <c r="H189" s="239">
        <f t="shared" si="32"/>
        <v>12</v>
      </c>
      <c r="I189" s="269">
        <f>(C189+D189+E189+F189+G189+H189)/6</f>
        <v>12.5</v>
      </c>
      <c r="J189" s="131">
        <f>STDEVP(C189:H189)</f>
        <v>2.692582403567252</v>
      </c>
    </row>
    <row r="190" spans="1:10" ht="19.5" customHeight="1">
      <c r="A190" s="341" t="s">
        <v>248</v>
      </c>
      <c r="B190" s="342" t="s">
        <v>166</v>
      </c>
      <c r="C190" s="316">
        <v>115</v>
      </c>
      <c r="D190" s="316">
        <v>90</v>
      </c>
      <c r="E190" s="316">
        <v>95</v>
      </c>
      <c r="F190" s="316">
        <v>90</v>
      </c>
      <c r="G190" s="316">
        <v>102</v>
      </c>
      <c r="H190" s="317">
        <v>75</v>
      </c>
      <c r="I190" s="7"/>
      <c r="J190" s="12"/>
    </row>
    <row r="191" spans="1:10" ht="19.5" customHeight="1">
      <c r="A191" s="78"/>
      <c r="B191" s="12" t="s">
        <v>245</v>
      </c>
      <c r="C191" s="50">
        <f aca="true" t="shared" si="33" ref="C191:H191">C185-C190</f>
        <v>17</v>
      </c>
      <c r="D191" s="50">
        <f t="shared" si="33"/>
        <v>42</v>
      </c>
      <c r="E191" s="50">
        <f t="shared" si="33"/>
        <v>20</v>
      </c>
      <c r="F191" s="50">
        <f t="shared" si="33"/>
        <v>34</v>
      </c>
      <c r="G191" s="50">
        <f t="shared" si="33"/>
        <v>24</v>
      </c>
      <c r="H191" s="95">
        <f t="shared" si="33"/>
        <v>42</v>
      </c>
      <c r="I191" s="269">
        <f>(C191+D191+E191+F191+G191+H191)/6</f>
        <v>29.833333333333332</v>
      </c>
      <c r="J191" s="131">
        <f>STDEVP(C191:H191)</f>
        <v>10.073342157507717</v>
      </c>
    </row>
    <row r="192" spans="1:10" ht="19.5" customHeight="1">
      <c r="A192" s="78"/>
      <c r="B192" s="12" t="s">
        <v>167</v>
      </c>
      <c r="C192" s="47">
        <v>70</v>
      </c>
      <c r="D192" s="47">
        <v>105</v>
      </c>
      <c r="E192" s="47">
        <v>98</v>
      </c>
      <c r="F192" s="47">
        <v>120</v>
      </c>
      <c r="G192" s="47">
        <v>98</v>
      </c>
      <c r="H192" s="201">
        <v>110</v>
      </c>
      <c r="I192" s="190"/>
      <c r="J192" s="12"/>
    </row>
    <row r="193" spans="1:10" ht="19.5" customHeight="1">
      <c r="A193" s="78"/>
      <c r="B193" s="12" t="s">
        <v>168</v>
      </c>
      <c r="C193" s="17">
        <v>95</v>
      </c>
      <c r="D193" s="17">
        <v>120</v>
      </c>
      <c r="E193" s="17">
        <v>85</v>
      </c>
      <c r="F193" s="17">
        <v>130</v>
      </c>
      <c r="G193" s="17">
        <v>85</v>
      </c>
      <c r="H193" s="136">
        <v>120</v>
      </c>
      <c r="I193" s="190"/>
      <c r="J193" s="12"/>
    </row>
    <row r="194" spans="1:10" ht="19.5" customHeight="1">
      <c r="A194" s="78"/>
      <c r="B194" s="12" t="s">
        <v>169</v>
      </c>
      <c r="C194" s="50">
        <f aca="true" t="shared" si="34" ref="C194:H194">C192+C193</f>
        <v>165</v>
      </c>
      <c r="D194" s="50">
        <f t="shared" si="34"/>
        <v>225</v>
      </c>
      <c r="E194" s="50">
        <f t="shared" si="34"/>
        <v>183</v>
      </c>
      <c r="F194" s="50">
        <f t="shared" si="34"/>
        <v>250</v>
      </c>
      <c r="G194" s="50">
        <f t="shared" si="34"/>
        <v>183</v>
      </c>
      <c r="H194" s="95">
        <f t="shared" si="34"/>
        <v>230</v>
      </c>
      <c r="I194" s="269">
        <f>(C194+D194+E194+F194+G194+H194)/6</f>
        <v>206</v>
      </c>
      <c r="J194" s="131">
        <f>STDEVP(C194:H194)</f>
        <v>30.58321979997092</v>
      </c>
    </row>
    <row r="195" spans="1:10" ht="19.5" customHeight="1" thickBot="1">
      <c r="A195" s="338" t="s">
        <v>242</v>
      </c>
      <c r="B195" s="337" t="s">
        <v>244</v>
      </c>
      <c r="C195" s="13">
        <v>55</v>
      </c>
      <c r="D195" s="128">
        <v>33</v>
      </c>
      <c r="E195" s="128">
        <v>41</v>
      </c>
      <c r="F195" s="128">
        <v>44</v>
      </c>
      <c r="G195" s="128">
        <v>55</v>
      </c>
      <c r="H195" s="14">
        <v>43</v>
      </c>
      <c r="I195" s="191">
        <f>(C195+D195+E195+F195+G195+H195)/6</f>
        <v>45.166666666666664</v>
      </c>
      <c r="J195" s="221"/>
    </row>
    <row r="196" ht="19.5" customHeight="1">
      <c r="A196" s="2" t="s">
        <v>19</v>
      </c>
    </row>
    <row r="197" spans="1:4" ht="19.5" customHeight="1">
      <c r="A197" s="2" t="s">
        <v>17</v>
      </c>
      <c r="C197" s="1" t="s">
        <v>143</v>
      </c>
      <c r="D197" s="38"/>
    </row>
    <row r="198" spans="1:4" ht="19.5" customHeight="1">
      <c r="A198" s="3"/>
      <c r="D198" s="38"/>
    </row>
    <row r="199" spans="1:8" ht="19.5" customHeight="1">
      <c r="A199" s="4" t="s">
        <v>0</v>
      </c>
      <c r="B199" s="4" t="s">
        <v>12</v>
      </c>
      <c r="E199" s="4" t="s">
        <v>65</v>
      </c>
      <c r="G199" s="4" t="s">
        <v>10</v>
      </c>
      <c r="H199" s="4" t="s">
        <v>88</v>
      </c>
    </row>
    <row r="200" spans="1:7" ht="19.5" customHeight="1">
      <c r="A200" s="10">
        <v>36728</v>
      </c>
      <c r="B200" s="4" t="s">
        <v>119</v>
      </c>
      <c r="E200" s="4" t="s">
        <v>130</v>
      </c>
      <c r="G200" s="4" t="s">
        <v>86</v>
      </c>
    </row>
    <row r="201" ht="19.5" customHeight="1">
      <c r="B201" s="4"/>
    </row>
    <row r="202" spans="1:10" ht="19.5" customHeight="1" thickBot="1">
      <c r="A202" s="5" t="s">
        <v>58</v>
      </c>
      <c r="B202" s="52" t="s">
        <v>69</v>
      </c>
      <c r="C202" s="5" t="s">
        <v>20</v>
      </c>
      <c r="D202" s="5" t="s">
        <v>21</v>
      </c>
      <c r="E202" s="5" t="s">
        <v>22</v>
      </c>
      <c r="F202" s="5" t="s">
        <v>23</v>
      </c>
      <c r="G202" s="5" t="s">
        <v>24</v>
      </c>
      <c r="H202" s="5" t="s">
        <v>25</v>
      </c>
      <c r="I202" s="40" t="s">
        <v>170</v>
      </c>
      <c r="J202" s="6" t="s">
        <v>161</v>
      </c>
    </row>
    <row r="203" spans="1:10" ht="19.5" customHeight="1" thickTop="1">
      <c r="A203" s="219" t="s">
        <v>121</v>
      </c>
      <c r="B203" s="187" t="s">
        <v>57</v>
      </c>
      <c r="C203" s="42">
        <v>427</v>
      </c>
      <c r="D203" s="197">
        <v>460</v>
      </c>
      <c r="E203" s="197" t="s">
        <v>126</v>
      </c>
      <c r="F203" s="197" t="s">
        <v>126</v>
      </c>
      <c r="G203" s="197" t="s">
        <v>126</v>
      </c>
      <c r="H203" s="236" t="s">
        <v>126</v>
      </c>
      <c r="I203" s="22"/>
      <c r="J203" s="11"/>
    </row>
    <row r="204" spans="1:10" ht="19.5" customHeight="1">
      <c r="A204" s="78" t="s">
        <v>9</v>
      </c>
      <c r="B204" s="41" t="s">
        <v>216</v>
      </c>
      <c r="C204" s="25">
        <v>61</v>
      </c>
      <c r="D204" s="48">
        <v>69</v>
      </c>
      <c r="E204" s="48"/>
      <c r="F204" s="48"/>
      <c r="G204" s="48"/>
      <c r="H204" s="135"/>
      <c r="I204" s="7"/>
      <c r="J204" s="131"/>
    </row>
    <row r="205" spans="1:10" ht="19.5" customHeight="1">
      <c r="A205" s="78"/>
      <c r="B205" s="7" t="s">
        <v>153</v>
      </c>
      <c r="C205" s="100">
        <f>C204/C203</f>
        <v>0.14285714285714285</v>
      </c>
      <c r="D205" s="154">
        <f>D204/D203</f>
        <v>0.15</v>
      </c>
      <c r="E205" s="51"/>
      <c r="F205" s="51"/>
      <c r="G205" s="51"/>
      <c r="H205" s="205"/>
      <c r="I205" s="235">
        <f>(C205+D205)/2</f>
        <v>0.1464285714285714</v>
      </c>
      <c r="J205" s="130"/>
    </row>
    <row r="206" spans="1:10" ht="19.5" customHeight="1">
      <c r="A206" s="188"/>
      <c r="B206" s="41" t="s">
        <v>217</v>
      </c>
      <c r="C206" s="102">
        <v>100</v>
      </c>
      <c r="D206" s="51">
        <v>136</v>
      </c>
      <c r="E206" s="51"/>
      <c r="F206" s="51"/>
      <c r="G206" s="51"/>
      <c r="H206" s="205"/>
      <c r="I206" s="7"/>
      <c r="J206" s="130"/>
    </row>
    <row r="207" spans="1:10" ht="19.5" customHeight="1">
      <c r="A207" s="188"/>
      <c r="B207" s="7" t="s">
        <v>154</v>
      </c>
      <c r="C207" s="100">
        <f>C206/C203</f>
        <v>0.234192037470726</v>
      </c>
      <c r="D207" s="154">
        <f>D206/D203</f>
        <v>0.2956521739130435</v>
      </c>
      <c r="E207" s="48"/>
      <c r="F207" s="48"/>
      <c r="G207" s="48"/>
      <c r="H207" s="135"/>
      <c r="I207" s="235">
        <f>(C207+D207)/2</f>
        <v>0.26492210569188474</v>
      </c>
      <c r="J207" s="130"/>
    </row>
    <row r="208" spans="1:10" ht="19.5" customHeight="1">
      <c r="A208" s="188"/>
      <c r="B208" s="41" t="s">
        <v>218</v>
      </c>
      <c r="C208" s="54" t="s">
        <v>91</v>
      </c>
      <c r="D208" s="20" t="s">
        <v>91</v>
      </c>
      <c r="E208" s="20"/>
      <c r="F208" s="20"/>
      <c r="G208" s="20"/>
      <c r="H208" s="134"/>
      <c r="I208" s="7"/>
      <c r="J208" s="130"/>
    </row>
    <row r="209" spans="1:10" ht="19.5" customHeight="1">
      <c r="A209" s="78"/>
      <c r="B209" s="41" t="s">
        <v>113</v>
      </c>
      <c r="C209" s="336">
        <v>4.6</v>
      </c>
      <c r="D209" s="230">
        <v>6.32</v>
      </c>
      <c r="E209" s="231"/>
      <c r="F209" s="231"/>
      <c r="G209" s="231"/>
      <c r="H209" s="237"/>
      <c r="I209" s="81">
        <f>(C209+D209)/2</f>
        <v>5.46</v>
      </c>
      <c r="J209" s="131">
        <f>STDEVP(C209:D209)</f>
        <v>0.8600000000000017</v>
      </c>
    </row>
    <row r="210" spans="1:10" ht="19.5" customHeight="1">
      <c r="A210" s="120"/>
      <c r="B210" s="107" t="s">
        <v>124</v>
      </c>
      <c r="C210" s="109">
        <v>11.56</v>
      </c>
      <c r="D210" s="227">
        <v>16.4</v>
      </c>
      <c r="E210" s="227"/>
      <c r="F210" s="227"/>
      <c r="G210" s="227"/>
      <c r="H210" s="238"/>
      <c r="I210" s="82">
        <f>(C210+D210)/2</f>
        <v>13.98</v>
      </c>
      <c r="J210" s="131">
        <f>STDEVP(C210:D210)</f>
        <v>2.419999999999996</v>
      </c>
    </row>
    <row r="211" spans="1:22" ht="19.5" customHeight="1">
      <c r="A211" s="78"/>
      <c r="B211" s="12" t="s">
        <v>72</v>
      </c>
      <c r="C211" s="119">
        <v>19.5</v>
      </c>
      <c r="D211" s="232">
        <v>13.06</v>
      </c>
      <c r="E211" s="232"/>
      <c r="F211" s="232"/>
      <c r="G211" s="232"/>
      <c r="H211" s="239"/>
      <c r="I211" s="82">
        <f>(C211+D211)/2</f>
        <v>16.28</v>
      </c>
      <c r="J211" s="131">
        <f>STDEVP(C211:D211)</f>
        <v>3.2199999999999926</v>
      </c>
      <c r="L211" s="8"/>
      <c r="M211" s="8"/>
      <c r="N211" s="8"/>
      <c r="O211" s="8"/>
      <c r="P211" s="31"/>
      <c r="Q211" s="8"/>
      <c r="R211" s="8"/>
      <c r="S211" s="8">
        <f>SUM(L211:Q211)</f>
        <v>0</v>
      </c>
      <c r="T211" s="32">
        <f>SQRT(S211/(5-1))</f>
        <v>0</v>
      </c>
      <c r="V211" s="30">
        <f>(F211-G211)/2</f>
        <v>0</v>
      </c>
    </row>
    <row r="212" spans="1:10" ht="19.5" customHeight="1">
      <c r="A212" s="78"/>
      <c r="B212" s="41" t="s">
        <v>28</v>
      </c>
      <c r="C212" s="229">
        <v>19.52</v>
      </c>
      <c r="D212" s="266">
        <v>16.6</v>
      </c>
      <c r="E212" s="233"/>
      <c r="F212" s="233"/>
      <c r="G212" s="233"/>
      <c r="H212" s="240"/>
      <c r="I212" s="81">
        <f>(C212+D212)/2</f>
        <v>18.060000000000002</v>
      </c>
      <c r="J212" s="131">
        <f>STDEVP(C212:D212)</f>
        <v>1.4599999999999778</v>
      </c>
    </row>
    <row r="213" spans="1:10" ht="19.5" customHeight="1">
      <c r="A213" s="120"/>
      <c r="B213" s="107" t="s">
        <v>27</v>
      </c>
      <c r="C213" s="228" t="s">
        <v>6</v>
      </c>
      <c r="D213" s="234" t="s">
        <v>6</v>
      </c>
      <c r="E213" s="234"/>
      <c r="F213" s="234"/>
      <c r="G213" s="234"/>
      <c r="H213" s="241"/>
      <c r="I213" s="81"/>
      <c r="J213" s="131"/>
    </row>
    <row r="214" spans="1:10" ht="19.5" customHeight="1">
      <c r="A214" s="122" t="s">
        <v>66</v>
      </c>
      <c r="B214" s="12" t="s">
        <v>165</v>
      </c>
      <c r="C214" s="18">
        <v>125</v>
      </c>
      <c r="D214" s="18">
        <v>130</v>
      </c>
      <c r="E214" s="18"/>
      <c r="F214" s="18"/>
      <c r="G214" s="18"/>
      <c r="H214" s="133"/>
      <c r="I214" s="7"/>
      <c r="J214" s="12"/>
    </row>
    <row r="215" spans="1:10" ht="19.5" customHeight="1">
      <c r="A215" s="341" t="s">
        <v>252</v>
      </c>
      <c r="B215" s="342" t="s">
        <v>203</v>
      </c>
      <c r="C215" s="344">
        <v>125</v>
      </c>
      <c r="D215" s="344">
        <v>125</v>
      </c>
      <c r="E215" s="344"/>
      <c r="F215" s="344"/>
      <c r="G215" s="344"/>
      <c r="H215" s="345"/>
      <c r="I215" s="7"/>
      <c r="J215" s="12"/>
    </row>
    <row r="216" spans="1:10" ht="19.5" customHeight="1">
      <c r="A216" s="346"/>
      <c r="B216" s="347" t="s">
        <v>164</v>
      </c>
      <c r="C216" s="348">
        <f>C214-C215</f>
        <v>0</v>
      </c>
      <c r="D216" s="348">
        <f>D214-D215</f>
        <v>5</v>
      </c>
      <c r="E216" s="348"/>
      <c r="F216" s="348"/>
      <c r="G216" s="348"/>
      <c r="H216" s="349"/>
      <c r="I216" s="269">
        <f>(C216+D216)/2</f>
        <v>2.5</v>
      </c>
      <c r="J216" s="131"/>
    </row>
    <row r="217" spans="1:10" ht="19.5" customHeight="1">
      <c r="A217" s="78" t="s">
        <v>251</v>
      </c>
      <c r="B217" s="12" t="s">
        <v>203</v>
      </c>
      <c r="C217" s="20">
        <v>124</v>
      </c>
      <c r="D217" s="20">
        <v>120</v>
      </c>
      <c r="E217" s="20"/>
      <c r="F217" s="20"/>
      <c r="G217" s="20"/>
      <c r="H217" s="134"/>
      <c r="I217" s="7"/>
      <c r="J217" s="12"/>
    </row>
    <row r="218" spans="1:10" ht="19.5" customHeight="1">
      <c r="A218" s="78"/>
      <c r="B218" s="12" t="s">
        <v>164</v>
      </c>
      <c r="C218" s="232">
        <f>C214-C217</f>
        <v>1</v>
      </c>
      <c r="D218" s="232">
        <f>D214-D217</f>
        <v>10</v>
      </c>
      <c r="E218" s="232"/>
      <c r="F218" s="232"/>
      <c r="G218" s="232"/>
      <c r="H218" s="239"/>
      <c r="I218" s="269">
        <f>(C218+D218)/2</f>
        <v>5.5</v>
      </c>
      <c r="J218" s="131"/>
    </row>
    <row r="219" spans="1:10" ht="19.5" customHeight="1">
      <c r="A219" s="341" t="s">
        <v>248</v>
      </c>
      <c r="B219" s="342" t="s">
        <v>203</v>
      </c>
      <c r="C219" s="316">
        <v>75</v>
      </c>
      <c r="D219" s="316">
        <v>75</v>
      </c>
      <c r="E219" s="316"/>
      <c r="F219" s="316"/>
      <c r="G219" s="316"/>
      <c r="H219" s="317"/>
      <c r="I219" s="7"/>
      <c r="J219" s="12"/>
    </row>
    <row r="220" spans="1:10" ht="19.5" customHeight="1">
      <c r="A220" s="78"/>
      <c r="B220" s="12" t="s">
        <v>164</v>
      </c>
      <c r="C220" s="50">
        <f>C214-C219</f>
        <v>50</v>
      </c>
      <c r="D220" s="50">
        <f>D214-D219</f>
        <v>55</v>
      </c>
      <c r="E220" s="50"/>
      <c r="F220" s="50"/>
      <c r="G220" s="50"/>
      <c r="H220" s="95"/>
      <c r="I220" s="269">
        <f>(C220+D220+E220+F220+G220+H220)/2</f>
        <v>52.5</v>
      </c>
      <c r="J220" s="131"/>
    </row>
    <row r="221" spans="1:10" ht="19.5" customHeight="1">
      <c r="A221" s="78"/>
      <c r="B221" s="12" t="s">
        <v>167</v>
      </c>
      <c r="C221" s="47">
        <v>200</v>
      </c>
      <c r="D221" s="47">
        <v>150</v>
      </c>
      <c r="E221" s="47"/>
      <c r="F221" s="47"/>
      <c r="G221" s="47"/>
      <c r="H221" s="201"/>
      <c r="I221" s="190"/>
      <c r="J221" s="12"/>
    </row>
    <row r="222" spans="1:10" ht="19.5" customHeight="1">
      <c r="A222" s="78"/>
      <c r="B222" s="12" t="s">
        <v>168</v>
      </c>
      <c r="C222" s="17">
        <v>220</v>
      </c>
      <c r="D222" s="17">
        <v>170</v>
      </c>
      <c r="E222" s="17"/>
      <c r="F222" s="17"/>
      <c r="G222" s="17"/>
      <c r="H222" s="136"/>
      <c r="I222" s="190"/>
      <c r="J222" s="12"/>
    </row>
    <row r="223" spans="1:10" ht="19.5" customHeight="1" thickBot="1">
      <c r="A223" s="121"/>
      <c r="B223" s="14" t="s">
        <v>169</v>
      </c>
      <c r="C223" s="128">
        <f>C221+C222</f>
        <v>420</v>
      </c>
      <c r="D223" s="128">
        <f>D221+D222</f>
        <v>320</v>
      </c>
      <c r="E223" s="128"/>
      <c r="F223" s="128"/>
      <c r="G223" s="128"/>
      <c r="H223" s="129"/>
      <c r="I223" s="259">
        <f>(C223+D223+E223+F223+G223+H223)/2</f>
        <v>370</v>
      </c>
      <c r="J223" s="221"/>
    </row>
    <row r="224" spans="1:8" ht="19.5" customHeight="1">
      <c r="A224" s="7"/>
      <c r="B224" s="7"/>
      <c r="C224" s="7"/>
      <c r="D224" s="7"/>
      <c r="E224" s="7"/>
      <c r="F224" s="7"/>
      <c r="G224" s="7"/>
      <c r="H224" s="7"/>
    </row>
    <row r="225" spans="1:10" ht="19.5" customHeight="1">
      <c r="A225" s="2" t="s">
        <v>19</v>
      </c>
      <c r="I225" s="81"/>
      <c r="J225" s="82"/>
    </row>
    <row r="226" spans="1:4" ht="19.5" customHeight="1">
      <c r="A226" s="2" t="s">
        <v>17</v>
      </c>
      <c r="C226" s="1" t="s">
        <v>144</v>
      </c>
      <c r="D226" s="38"/>
    </row>
    <row r="227" spans="1:4" ht="19.5" customHeight="1">
      <c r="A227" s="3"/>
      <c r="D227" s="38"/>
    </row>
    <row r="228" spans="1:8" ht="19.5" customHeight="1">
      <c r="A228" s="4" t="s">
        <v>0</v>
      </c>
      <c r="B228" s="4" t="s">
        <v>12</v>
      </c>
      <c r="C228" s="4" t="s">
        <v>14</v>
      </c>
      <c r="E228" s="4" t="s">
        <v>65</v>
      </c>
      <c r="G228" s="4" t="s">
        <v>10</v>
      </c>
      <c r="H228" s="4" t="s">
        <v>88</v>
      </c>
    </row>
    <row r="229" spans="1:7" ht="19.5" customHeight="1">
      <c r="A229" s="10">
        <v>36728</v>
      </c>
      <c r="B229" s="4" t="s">
        <v>119</v>
      </c>
      <c r="C229" s="4" t="s">
        <v>120</v>
      </c>
      <c r="E229" s="4" t="s">
        <v>130</v>
      </c>
      <c r="G229" s="4" t="s">
        <v>86</v>
      </c>
    </row>
    <row r="230" spans="1:10" ht="19.5" customHeight="1" thickBot="1">
      <c r="A230" s="35" t="s">
        <v>58</v>
      </c>
      <c r="B230" s="63" t="s">
        <v>69</v>
      </c>
      <c r="C230" s="35" t="s">
        <v>20</v>
      </c>
      <c r="D230" s="35" t="s">
        <v>21</v>
      </c>
      <c r="E230" s="35" t="s">
        <v>22</v>
      </c>
      <c r="F230" s="35" t="s">
        <v>23</v>
      </c>
      <c r="G230" s="35" t="s">
        <v>24</v>
      </c>
      <c r="H230" s="35" t="s">
        <v>25</v>
      </c>
      <c r="I230" s="40" t="s">
        <v>187</v>
      </c>
      <c r="J230" s="40" t="s">
        <v>161</v>
      </c>
    </row>
    <row r="231" spans="1:10" ht="19.5" customHeight="1" thickTop="1">
      <c r="A231" s="219" t="s">
        <v>121</v>
      </c>
      <c r="B231" s="187" t="s">
        <v>57</v>
      </c>
      <c r="C231" s="42">
        <v>451</v>
      </c>
      <c r="D231" s="197">
        <v>456</v>
      </c>
      <c r="E231" s="197">
        <v>494</v>
      </c>
      <c r="F231" s="197">
        <v>472</v>
      </c>
      <c r="G231" s="197">
        <v>464</v>
      </c>
      <c r="H231" s="193">
        <v>489</v>
      </c>
      <c r="I231" s="22"/>
      <c r="J231" s="11"/>
    </row>
    <row r="232" spans="1:10" ht="19.5" customHeight="1">
      <c r="A232" s="78" t="s">
        <v>9</v>
      </c>
      <c r="B232" s="41" t="s">
        <v>216</v>
      </c>
      <c r="C232" s="25">
        <v>70</v>
      </c>
      <c r="D232" s="48">
        <v>64</v>
      </c>
      <c r="E232" s="48">
        <v>70</v>
      </c>
      <c r="F232" s="48">
        <v>58</v>
      </c>
      <c r="G232" s="48">
        <v>64</v>
      </c>
      <c r="H232" s="150">
        <v>64</v>
      </c>
      <c r="I232" s="7"/>
      <c r="J232" s="246">
        <f>STDEVP(C232:H232)</f>
        <v>4.123105625617661</v>
      </c>
    </row>
    <row r="233" spans="1:10" ht="19.5" customHeight="1">
      <c r="A233" s="188"/>
      <c r="B233" s="7" t="s">
        <v>153</v>
      </c>
      <c r="C233" s="100">
        <f aca="true" t="shared" si="35" ref="C233:H233">C232/C231</f>
        <v>0.15521064301552107</v>
      </c>
      <c r="D233" s="154">
        <f t="shared" si="35"/>
        <v>0.14035087719298245</v>
      </c>
      <c r="E233" s="154">
        <f t="shared" si="35"/>
        <v>0.1417004048582996</v>
      </c>
      <c r="F233" s="154">
        <f t="shared" si="35"/>
        <v>0.1228813559322034</v>
      </c>
      <c r="G233" s="154">
        <f t="shared" si="35"/>
        <v>0.13793103448275862</v>
      </c>
      <c r="H233" s="147">
        <f t="shared" si="35"/>
        <v>0.130879345603272</v>
      </c>
      <c r="I233" s="101">
        <f>(C233+D233+E233+F233+G233+H233)/6</f>
        <v>0.13815894351417288</v>
      </c>
      <c r="J233" s="130"/>
    </row>
    <row r="234" spans="1:10" ht="19.5" customHeight="1">
      <c r="A234" s="188"/>
      <c r="B234" s="41" t="s">
        <v>217</v>
      </c>
      <c r="C234" s="102">
        <v>107</v>
      </c>
      <c r="D234" s="51">
        <v>103</v>
      </c>
      <c r="E234" s="51">
        <v>109</v>
      </c>
      <c r="F234" s="51">
        <v>96</v>
      </c>
      <c r="G234" s="51">
        <v>178</v>
      </c>
      <c r="H234" s="175">
        <v>104</v>
      </c>
      <c r="I234" s="7"/>
      <c r="J234" s="246">
        <f>STDEVP(C234:H234)</f>
        <v>27.948862032091554</v>
      </c>
    </row>
    <row r="235" spans="1:10" ht="19.5" customHeight="1">
      <c r="A235" s="78"/>
      <c r="B235" s="7" t="s">
        <v>154</v>
      </c>
      <c r="C235" s="114">
        <f aca="true" t="shared" si="36" ref="C235:H235">C234/C231</f>
        <v>0.23725055432372505</v>
      </c>
      <c r="D235" s="156">
        <f t="shared" si="36"/>
        <v>0.22587719298245615</v>
      </c>
      <c r="E235" s="156">
        <f t="shared" si="36"/>
        <v>0.22064777327935223</v>
      </c>
      <c r="F235" s="156">
        <f t="shared" si="36"/>
        <v>0.2033898305084746</v>
      </c>
      <c r="G235" s="156">
        <f t="shared" si="36"/>
        <v>0.38362068965517243</v>
      </c>
      <c r="H235" s="148">
        <f t="shared" si="36"/>
        <v>0.21267893660531698</v>
      </c>
      <c r="I235" s="101">
        <f>(C235+D235+E235+F235+G235+H235)/6</f>
        <v>0.24724416289241624</v>
      </c>
      <c r="J235" s="130"/>
    </row>
    <row r="236" spans="1:10" ht="19.5" customHeight="1">
      <c r="A236" s="188"/>
      <c r="B236" s="41" t="s">
        <v>218</v>
      </c>
      <c r="C236" s="43" t="s">
        <v>123</v>
      </c>
      <c r="D236" s="49" t="s">
        <v>123</v>
      </c>
      <c r="E236" s="49" t="s">
        <v>123</v>
      </c>
      <c r="F236" s="49" t="s">
        <v>123</v>
      </c>
      <c r="G236" s="49" t="s">
        <v>123</v>
      </c>
      <c r="H236" s="168" t="s">
        <v>123</v>
      </c>
      <c r="I236" s="7"/>
      <c r="J236" s="12"/>
    </row>
    <row r="237" spans="1:10" s="110" customFormat="1" ht="19.5" customHeight="1">
      <c r="A237" s="78"/>
      <c r="B237" s="55" t="s">
        <v>117</v>
      </c>
      <c r="C237" s="44">
        <v>6.84</v>
      </c>
      <c r="D237" s="199">
        <v>5.78</v>
      </c>
      <c r="E237" s="199">
        <v>4.2</v>
      </c>
      <c r="F237" s="199">
        <v>4.14</v>
      </c>
      <c r="G237" s="309">
        <v>2.78</v>
      </c>
      <c r="H237" s="195">
        <v>5.78</v>
      </c>
      <c r="I237" s="111">
        <f>(C237+D237+E237+F237+G237+H237)/6</f>
        <v>4.920000000000001</v>
      </c>
      <c r="J237" s="246">
        <f>STDEVP(C237:H237)</f>
        <v>1.3461054936371033</v>
      </c>
    </row>
    <row r="238" spans="1:10" ht="19.5" customHeight="1">
      <c r="A238" s="78"/>
      <c r="B238" s="41" t="s">
        <v>118</v>
      </c>
      <c r="C238" s="53" t="s">
        <v>122</v>
      </c>
      <c r="D238" s="244" t="s">
        <v>122</v>
      </c>
      <c r="E238" s="244" t="s">
        <v>122</v>
      </c>
      <c r="F238" s="244" t="s">
        <v>122</v>
      </c>
      <c r="G238" s="244">
        <v>9.04</v>
      </c>
      <c r="H238" s="245">
        <v>10.44</v>
      </c>
      <c r="I238" s="103">
        <f>(G238+H238)/2</f>
        <v>9.739999999999998</v>
      </c>
      <c r="J238" s="131">
        <f>STDEVP(G238:H238)</f>
        <v>0.7000000000000166</v>
      </c>
    </row>
    <row r="239" spans="1:10" ht="19.5" customHeight="1">
      <c r="A239" s="120"/>
      <c r="B239" s="107" t="s">
        <v>188</v>
      </c>
      <c r="C239" s="112" t="s">
        <v>122</v>
      </c>
      <c r="D239" s="207" t="s">
        <v>122</v>
      </c>
      <c r="E239" s="207" t="s">
        <v>122</v>
      </c>
      <c r="F239" s="207" t="s">
        <v>122</v>
      </c>
      <c r="G239" s="207">
        <v>9.04</v>
      </c>
      <c r="H239" s="208" t="s">
        <v>122</v>
      </c>
      <c r="I239" s="103">
        <f>G239</f>
        <v>9.04</v>
      </c>
      <c r="J239" s="131"/>
    </row>
    <row r="240" spans="1:22" ht="19.5" customHeight="1">
      <c r="A240" s="78"/>
      <c r="B240" s="12" t="s">
        <v>72</v>
      </c>
      <c r="C240" s="119">
        <v>14.6</v>
      </c>
      <c r="D240" s="232">
        <v>11.46</v>
      </c>
      <c r="E240" s="232">
        <v>15</v>
      </c>
      <c r="F240" s="232">
        <v>14.9</v>
      </c>
      <c r="G240" s="232">
        <v>18.6</v>
      </c>
      <c r="H240" s="86">
        <v>15.1</v>
      </c>
      <c r="I240" s="103">
        <f>(C240+D240+E240+F240+G240+H240)/6</f>
        <v>14.943333333333333</v>
      </c>
      <c r="J240" s="131">
        <f>STDEVP(G240:H240)</f>
        <v>1.7499999999999838</v>
      </c>
      <c r="L240" s="8"/>
      <c r="M240" s="8"/>
      <c r="N240" s="8"/>
      <c r="O240" s="8"/>
      <c r="P240" s="31"/>
      <c r="Q240" s="8"/>
      <c r="R240" s="8"/>
      <c r="S240" s="8">
        <f>SUM(L240:Q240)</f>
        <v>0</v>
      </c>
      <c r="T240" s="32">
        <f>SQRT(S240/(5-1))</f>
        <v>0</v>
      </c>
      <c r="V240" s="30">
        <f>(F240-G240)/2</f>
        <v>-1.8500000000000005</v>
      </c>
    </row>
    <row r="241" spans="1:10" ht="19.5" customHeight="1">
      <c r="A241" s="78"/>
      <c r="B241" s="41" t="s">
        <v>28</v>
      </c>
      <c r="C241" s="242">
        <v>16.22</v>
      </c>
      <c r="D241" s="225">
        <v>17.44</v>
      </c>
      <c r="E241" s="266">
        <v>15.42</v>
      </c>
      <c r="F241" s="225">
        <v>17.66</v>
      </c>
      <c r="G241" s="225">
        <v>19.66</v>
      </c>
      <c r="H241" s="224">
        <v>16.52</v>
      </c>
      <c r="I241" s="81">
        <f>(C241+D241+E241+F241+G241+H241)/6</f>
        <v>17.153333333333332</v>
      </c>
      <c r="J241" s="131">
        <f>STDEVP(C241:H241)</f>
        <v>1.3477718237479865</v>
      </c>
    </row>
    <row r="242" spans="1:10" ht="19.5" customHeight="1" thickBot="1">
      <c r="A242" s="325"/>
      <c r="B242" s="326" t="s">
        <v>27</v>
      </c>
      <c r="C242" s="327" t="s">
        <v>6</v>
      </c>
      <c r="D242" s="328" t="s">
        <v>6</v>
      </c>
      <c r="E242" s="328" t="s">
        <v>6</v>
      </c>
      <c r="F242" s="328" t="s">
        <v>6</v>
      </c>
      <c r="G242" s="328" t="s">
        <v>6</v>
      </c>
      <c r="H242" s="329" t="s">
        <v>6</v>
      </c>
      <c r="I242" s="330"/>
      <c r="J242" s="331"/>
    </row>
    <row r="243" spans="1:10" ht="19.5" customHeight="1">
      <c r="A243" s="2" t="s">
        <v>19</v>
      </c>
      <c r="I243" s="81"/>
      <c r="J243" s="82"/>
    </row>
    <row r="244" spans="1:4" ht="19.5" customHeight="1">
      <c r="A244" s="2" t="s">
        <v>17</v>
      </c>
      <c r="C244" s="1" t="s">
        <v>144</v>
      </c>
      <c r="D244" s="38"/>
    </row>
    <row r="245" spans="1:4" ht="19.5" customHeight="1" thickBot="1">
      <c r="A245" s="3"/>
      <c r="D245" s="38"/>
    </row>
    <row r="246" spans="1:10" ht="19.5" customHeight="1">
      <c r="A246" s="323" t="s">
        <v>66</v>
      </c>
      <c r="B246" s="275" t="s">
        <v>165</v>
      </c>
      <c r="C246" s="276">
        <v>118</v>
      </c>
      <c r="D246" s="276">
        <v>120</v>
      </c>
      <c r="E246" s="276">
        <v>95</v>
      </c>
      <c r="F246" s="276">
        <v>117</v>
      </c>
      <c r="G246" s="276">
        <v>118</v>
      </c>
      <c r="H246" s="277">
        <v>94</v>
      </c>
      <c r="I246" s="324"/>
      <c r="J246" s="275"/>
    </row>
    <row r="247" spans="1:10" ht="19.5" customHeight="1">
      <c r="A247" s="248" t="s">
        <v>206</v>
      </c>
      <c r="B247" s="254" t="s">
        <v>203</v>
      </c>
      <c r="C247" s="255">
        <v>112</v>
      </c>
      <c r="D247" s="255">
        <v>110</v>
      </c>
      <c r="E247" s="255">
        <v>85</v>
      </c>
      <c r="F247" s="255">
        <v>110</v>
      </c>
      <c r="G247" s="255">
        <v>95</v>
      </c>
      <c r="H247" s="256">
        <v>90</v>
      </c>
      <c r="I247" s="7"/>
      <c r="J247" s="12"/>
    </row>
    <row r="248" spans="1:10" ht="19.5" customHeight="1">
      <c r="A248" s="78"/>
      <c r="B248" s="12" t="s">
        <v>212</v>
      </c>
      <c r="C248" s="50">
        <f aca="true" t="shared" si="37" ref="C248:H248">C246-C247</f>
        <v>6</v>
      </c>
      <c r="D248" s="50">
        <f t="shared" si="37"/>
        <v>10</v>
      </c>
      <c r="E248" s="50">
        <f t="shared" si="37"/>
        <v>10</v>
      </c>
      <c r="F248" s="50">
        <f t="shared" si="37"/>
        <v>7</v>
      </c>
      <c r="G248" s="50">
        <f t="shared" si="37"/>
        <v>23</v>
      </c>
      <c r="H248" s="50">
        <f t="shared" si="37"/>
        <v>4</v>
      </c>
      <c r="I248" s="260">
        <f>(C248+D248+E248+F248+G248+H248)/6</f>
        <v>10</v>
      </c>
      <c r="J248" s="131">
        <f>STDEVP(C248:H248)</f>
        <v>6.191391873668904</v>
      </c>
    </row>
    <row r="249" spans="1:10" ht="19.5" customHeight="1">
      <c r="A249" s="78"/>
      <c r="B249" s="12" t="s">
        <v>199</v>
      </c>
      <c r="C249" s="48">
        <v>50</v>
      </c>
      <c r="D249" s="48">
        <v>40</v>
      </c>
      <c r="E249" s="48">
        <v>75</v>
      </c>
      <c r="F249" s="48">
        <v>60</v>
      </c>
      <c r="G249" s="48">
        <v>65</v>
      </c>
      <c r="H249" s="135">
        <v>60</v>
      </c>
      <c r="I249" s="216">
        <f>(C249+D249+E249+F249+G249+H249)/5</f>
        <v>70</v>
      </c>
      <c r="J249" s="131"/>
    </row>
    <row r="250" spans="1:10" ht="19.5" customHeight="1">
      <c r="A250" s="78"/>
      <c r="B250" s="12" t="s">
        <v>198</v>
      </c>
      <c r="C250" s="51">
        <v>70</v>
      </c>
      <c r="D250" s="51">
        <v>70</v>
      </c>
      <c r="E250" s="51">
        <v>90</v>
      </c>
      <c r="F250" s="51">
        <v>55</v>
      </c>
      <c r="G250" s="51">
        <v>65</v>
      </c>
      <c r="H250" s="205">
        <v>60</v>
      </c>
      <c r="I250" s="216">
        <f>(C250+D250+E250+F250+G250+H250)/5</f>
        <v>82</v>
      </c>
      <c r="J250" s="131"/>
    </row>
    <row r="251" spans="1:10" ht="19.5" customHeight="1">
      <c r="A251" s="78"/>
      <c r="B251" s="12" t="s">
        <v>240</v>
      </c>
      <c r="C251" s="314">
        <f aca="true" t="shared" si="38" ref="C251:H251">C249+C250</f>
        <v>120</v>
      </c>
      <c r="D251" s="314">
        <f t="shared" si="38"/>
        <v>110</v>
      </c>
      <c r="E251" s="314">
        <f t="shared" si="38"/>
        <v>165</v>
      </c>
      <c r="F251" s="314">
        <f t="shared" si="38"/>
        <v>115</v>
      </c>
      <c r="G251" s="314">
        <f t="shared" si="38"/>
        <v>130</v>
      </c>
      <c r="H251" s="319">
        <f t="shared" si="38"/>
        <v>120</v>
      </c>
      <c r="I251" s="269">
        <f>(C251+D251+E251+F251+G251+H251)/6</f>
        <v>126.66666666666667</v>
      </c>
      <c r="J251" s="131">
        <f>STDEVP(C251:H251)</f>
        <v>18.18118685772619</v>
      </c>
    </row>
    <row r="252" spans="1:10" ht="19.5" customHeight="1">
      <c r="A252" s="248" t="s">
        <v>205</v>
      </c>
      <c r="B252" s="254" t="s">
        <v>204</v>
      </c>
      <c r="C252" s="289">
        <v>112</v>
      </c>
      <c r="D252" s="290">
        <v>105</v>
      </c>
      <c r="E252" s="290">
        <v>80</v>
      </c>
      <c r="F252" s="290">
        <v>110</v>
      </c>
      <c r="G252" s="290">
        <v>50</v>
      </c>
      <c r="H252" s="291">
        <v>90</v>
      </c>
      <c r="I252" s="7"/>
      <c r="J252" s="12"/>
    </row>
    <row r="253" spans="1:10" ht="19.5" customHeight="1">
      <c r="A253" s="78"/>
      <c r="B253" s="12" t="s">
        <v>212</v>
      </c>
      <c r="C253" s="50">
        <f aca="true" t="shared" si="39" ref="C253:H253">C246-C252</f>
        <v>6</v>
      </c>
      <c r="D253" s="50">
        <f t="shared" si="39"/>
        <v>15</v>
      </c>
      <c r="E253" s="50">
        <f t="shared" si="39"/>
        <v>15</v>
      </c>
      <c r="F253" s="50">
        <f t="shared" si="39"/>
        <v>7</v>
      </c>
      <c r="G253" s="50">
        <f t="shared" si="39"/>
        <v>68</v>
      </c>
      <c r="H253" s="50">
        <f t="shared" si="39"/>
        <v>4</v>
      </c>
      <c r="I253" s="260">
        <f>(C253+D253+E253+F253+G253+H253)/6</f>
        <v>19.166666666666668</v>
      </c>
      <c r="J253" s="131">
        <f>STDEVP(C253:H253)</f>
        <v>22.251716538031147</v>
      </c>
    </row>
    <row r="254" spans="1:10" ht="19.5" customHeight="1">
      <c r="A254" s="78"/>
      <c r="B254" s="12" t="s">
        <v>199</v>
      </c>
      <c r="C254" s="48">
        <v>70</v>
      </c>
      <c r="D254" s="48">
        <v>55</v>
      </c>
      <c r="E254" s="48">
        <v>115</v>
      </c>
      <c r="F254" s="48">
        <v>60</v>
      </c>
      <c r="G254" s="48">
        <v>75</v>
      </c>
      <c r="H254" s="135">
        <v>75</v>
      </c>
      <c r="I254" s="216">
        <f>(C254+D254+E254+F254+G254+H254)/6</f>
        <v>75</v>
      </c>
      <c r="J254" s="131"/>
    </row>
    <row r="255" spans="1:10" ht="19.5" customHeight="1">
      <c r="A255" s="78"/>
      <c r="B255" s="12" t="s">
        <v>198</v>
      </c>
      <c r="C255" s="51">
        <v>85</v>
      </c>
      <c r="D255" s="51">
        <v>90</v>
      </c>
      <c r="E255" s="51">
        <v>110</v>
      </c>
      <c r="F255" s="51">
        <v>70</v>
      </c>
      <c r="G255" s="51">
        <v>75</v>
      </c>
      <c r="H255" s="205">
        <v>75</v>
      </c>
      <c r="I255" s="216">
        <f>(C255+D255+E255+F255+G255+H255)/5</f>
        <v>101</v>
      </c>
      <c r="J255" s="131"/>
    </row>
    <row r="256" spans="1:10" ht="19.5" customHeight="1">
      <c r="A256" s="78"/>
      <c r="B256" s="12" t="s">
        <v>240</v>
      </c>
      <c r="C256" s="314">
        <f aca="true" t="shared" si="40" ref="C256:H256">C254+C255</f>
        <v>155</v>
      </c>
      <c r="D256" s="314">
        <f t="shared" si="40"/>
        <v>145</v>
      </c>
      <c r="E256" s="314">
        <f t="shared" si="40"/>
        <v>225</v>
      </c>
      <c r="F256" s="314">
        <f t="shared" si="40"/>
        <v>130</v>
      </c>
      <c r="G256" s="314">
        <f t="shared" si="40"/>
        <v>150</v>
      </c>
      <c r="H256" s="319">
        <f t="shared" si="40"/>
        <v>150</v>
      </c>
      <c r="I256" s="269">
        <f>(C256+D256+E256+F256+G256+H256)/6</f>
        <v>159.16666666666666</v>
      </c>
      <c r="J256" s="131">
        <f>STDEVP(C256:H256)</f>
        <v>30.470842164637034</v>
      </c>
    </row>
    <row r="257" spans="1:10" ht="19.5" customHeight="1">
      <c r="A257" s="248" t="s">
        <v>202</v>
      </c>
      <c r="B257" s="254" t="s">
        <v>166</v>
      </c>
      <c r="C257" s="289">
        <v>60</v>
      </c>
      <c r="D257" s="290">
        <v>70</v>
      </c>
      <c r="E257" s="290">
        <v>32</v>
      </c>
      <c r="F257" s="290">
        <v>75</v>
      </c>
      <c r="G257" s="290">
        <v>0</v>
      </c>
      <c r="H257" s="291">
        <v>60</v>
      </c>
      <c r="I257" s="7"/>
      <c r="J257" s="12"/>
    </row>
    <row r="258" spans="1:10" ht="19.5" customHeight="1">
      <c r="A258" s="78"/>
      <c r="B258" s="12" t="s">
        <v>164</v>
      </c>
      <c r="C258" s="50">
        <f aca="true" t="shared" si="41" ref="C258:H258">C246-C257</f>
        <v>58</v>
      </c>
      <c r="D258" s="50">
        <f t="shared" si="41"/>
        <v>50</v>
      </c>
      <c r="E258" s="50">
        <f t="shared" si="41"/>
        <v>63</v>
      </c>
      <c r="F258" s="50">
        <f t="shared" si="41"/>
        <v>42</v>
      </c>
      <c r="G258" s="50">
        <f t="shared" si="41"/>
        <v>118</v>
      </c>
      <c r="H258" s="95">
        <f t="shared" si="41"/>
        <v>34</v>
      </c>
      <c r="I258" s="260">
        <f>(C258+D258+E258+F258+G258+H258)/6</f>
        <v>60.833333333333336</v>
      </c>
      <c r="J258" s="131">
        <f>STDEVP(C258:H258)</f>
        <v>27.303337199364883</v>
      </c>
    </row>
    <row r="259" spans="1:10" ht="19.5" customHeight="1">
      <c r="A259" s="78"/>
      <c r="B259" s="12" t="s">
        <v>167</v>
      </c>
      <c r="C259" s="47">
        <v>140</v>
      </c>
      <c r="D259" s="47">
        <v>145</v>
      </c>
      <c r="E259" s="47">
        <v>180</v>
      </c>
      <c r="F259" s="47">
        <v>155</v>
      </c>
      <c r="G259" s="47">
        <v>230</v>
      </c>
      <c r="H259" s="201">
        <v>145</v>
      </c>
      <c r="I259" s="7"/>
      <c r="J259" s="12"/>
    </row>
    <row r="260" spans="1:10" ht="19.5" customHeight="1">
      <c r="A260" s="78"/>
      <c r="B260" s="12" t="s">
        <v>168</v>
      </c>
      <c r="C260" s="17">
        <v>170</v>
      </c>
      <c r="D260" s="17">
        <v>165</v>
      </c>
      <c r="E260" s="17">
        <v>175</v>
      </c>
      <c r="F260" s="17">
        <v>165</v>
      </c>
      <c r="G260" s="17">
        <v>210</v>
      </c>
      <c r="H260" s="136">
        <v>160</v>
      </c>
      <c r="I260" s="7"/>
      <c r="J260" s="12"/>
    </row>
    <row r="261" spans="1:10" ht="19.5" customHeight="1">
      <c r="A261" s="78"/>
      <c r="B261" s="12" t="s">
        <v>169</v>
      </c>
      <c r="C261" s="232">
        <f aca="true" t="shared" si="42" ref="C261:H261">C259+C260</f>
        <v>310</v>
      </c>
      <c r="D261" s="232">
        <f t="shared" si="42"/>
        <v>310</v>
      </c>
      <c r="E261" s="232">
        <f t="shared" si="42"/>
        <v>355</v>
      </c>
      <c r="F261" s="232">
        <f t="shared" si="42"/>
        <v>320</v>
      </c>
      <c r="G261" s="232">
        <f t="shared" si="42"/>
        <v>440</v>
      </c>
      <c r="H261" s="239">
        <f t="shared" si="42"/>
        <v>305</v>
      </c>
      <c r="I261" s="269">
        <f>(C261+D261+E261+F261+G261+H261)/6</f>
        <v>340</v>
      </c>
      <c r="J261" s="131">
        <f>STDEVP(C261:H261)</f>
        <v>47.69696007084728</v>
      </c>
    </row>
    <row r="262" spans="1:10" ht="19.5" customHeight="1" thickBot="1">
      <c r="A262" s="121" t="s">
        <v>242</v>
      </c>
      <c r="B262" s="13" t="s">
        <v>243</v>
      </c>
      <c r="C262" s="338">
        <v>56</v>
      </c>
      <c r="D262" s="128">
        <v>52</v>
      </c>
      <c r="E262" s="128">
        <v>52</v>
      </c>
      <c r="F262" s="128">
        <v>51</v>
      </c>
      <c r="G262" s="128">
        <v>50</v>
      </c>
      <c r="H262" s="337">
        <v>50</v>
      </c>
      <c r="I262" s="191">
        <f>(C262+D262+E262+F262+G262+H262)/6</f>
        <v>51.833333333333336</v>
      </c>
      <c r="J262" s="221"/>
    </row>
    <row r="263" ht="19.5" customHeight="1">
      <c r="A263" s="2" t="s">
        <v>19</v>
      </c>
    </row>
    <row r="264" spans="1:4" ht="19.5" customHeight="1">
      <c r="A264" s="2" t="s">
        <v>17</v>
      </c>
      <c r="C264" s="1" t="s">
        <v>145</v>
      </c>
      <c r="D264" s="38"/>
    </row>
    <row r="265" spans="1:4" ht="19.5" customHeight="1">
      <c r="A265" s="3"/>
      <c r="D265" s="38"/>
    </row>
    <row r="266" spans="1:8" ht="19.5" customHeight="1">
      <c r="A266" s="4" t="s">
        <v>0</v>
      </c>
      <c r="B266" s="4" t="s">
        <v>12</v>
      </c>
      <c r="E266" s="4" t="s">
        <v>65</v>
      </c>
      <c r="G266" s="4" t="s">
        <v>10</v>
      </c>
      <c r="H266" s="4" t="s">
        <v>88</v>
      </c>
    </row>
    <row r="267" spans="1:7" ht="19.5" customHeight="1">
      <c r="A267" s="10">
        <v>36735</v>
      </c>
      <c r="B267" s="21" t="s">
        <v>138</v>
      </c>
      <c r="E267" s="4" t="s">
        <v>130</v>
      </c>
      <c r="G267" s="4" t="s">
        <v>86</v>
      </c>
    </row>
    <row r="268" ht="19.5" customHeight="1">
      <c r="B268" s="4"/>
    </row>
    <row r="269" spans="1:10" ht="19.5" customHeight="1" thickBot="1">
      <c r="A269" s="35" t="s">
        <v>58</v>
      </c>
      <c r="B269" s="63" t="s">
        <v>70</v>
      </c>
      <c r="C269" s="35" t="s">
        <v>20</v>
      </c>
      <c r="D269" s="35" t="s">
        <v>21</v>
      </c>
      <c r="E269" s="35" t="s">
        <v>22</v>
      </c>
      <c r="F269" s="35" t="s">
        <v>23</v>
      </c>
      <c r="G269" s="35" t="s">
        <v>24</v>
      </c>
      <c r="H269" s="35" t="s">
        <v>25</v>
      </c>
      <c r="I269" s="40" t="s">
        <v>187</v>
      </c>
      <c r="J269" s="40" t="s">
        <v>161</v>
      </c>
    </row>
    <row r="270" spans="1:10" ht="19.5" customHeight="1" thickTop="1">
      <c r="A270" s="219" t="s">
        <v>125</v>
      </c>
      <c r="B270" s="187" t="s">
        <v>57</v>
      </c>
      <c r="C270" s="42">
        <v>431</v>
      </c>
      <c r="D270" s="197">
        <v>430.5</v>
      </c>
      <c r="E270" s="197">
        <v>466</v>
      </c>
      <c r="F270" s="197">
        <v>417</v>
      </c>
      <c r="G270" s="197">
        <v>421</v>
      </c>
      <c r="H270" s="193">
        <v>420</v>
      </c>
      <c r="I270" s="22"/>
      <c r="J270" s="11"/>
    </row>
    <row r="271" spans="1:10" ht="19.5" customHeight="1">
      <c r="A271" s="78" t="s">
        <v>9</v>
      </c>
      <c r="B271" s="41" t="s">
        <v>216</v>
      </c>
      <c r="C271" s="25">
        <v>54</v>
      </c>
      <c r="D271" s="48">
        <v>56.5</v>
      </c>
      <c r="E271" s="48">
        <v>27</v>
      </c>
      <c r="F271" s="48">
        <v>66</v>
      </c>
      <c r="G271" s="48">
        <v>62</v>
      </c>
      <c r="H271" s="150">
        <v>41</v>
      </c>
      <c r="I271" s="7"/>
      <c r="J271" s="246">
        <f>STDEVP(C271:H271)</f>
        <v>13.299174995297848</v>
      </c>
    </row>
    <row r="272" spans="1:10" ht="19.5" customHeight="1">
      <c r="A272" s="188"/>
      <c r="B272" s="7" t="s">
        <v>153</v>
      </c>
      <c r="C272" s="100">
        <f aca="true" t="shared" si="43" ref="C272:H272">C271/C270</f>
        <v>0.12529002320185614</v>
      </c>
      <c r="D272" s="154">
        <f t="shared" si="43"/>
        <v>0.13124274099883856</v>
      </c>
      <c r="E272" s="154">
        <f t="shared" si="43"/>
        <v>0.05793991416309013</v>
      </c>
      <c r="F272" s="154">
        <f t="shared" si="43"/>
        <v>0.15827338129496402</v>
      </c>
      <c r="G272" s="154">
        <f t="shared" si="43"/>
        <v>0.14726840855106887</v>
      </c>
      <c r="H272" s="147">
        <f t="shared" si="43"/>
        <v>0.09761904761904762</v>
      </c>
      <c r="I272" s="101">
        <f>(C272+D272+E272+F272+G272+H272)/6</f>
        <v>0.11960558597147754</v>
      </c>
      <c r="J272" s="130"/>
    </row>
    <row r="273" spans="1:10" ht="19.5" customHeight="1">
      <c r="A273" s="188"/>
      <c r="B273" s="41" t="s">
        <v>217</v>
      </c>
      <c r="C273" s="102">
        <v>82</v>
      </c>
      <c r="D273" s="51">
        <v>85.5</v>
      </c>
      <c r="E273" s="51">
        <v>62</v>
      </c>
      <c r="F273" s="51">
        <v>106</v>
      </c>
      <c r="G273" s="51">
        <v>93</v>
      </c>
      <c r="H273" s="175">
        <v>74</v>
      </c>
      <c r="I273" s="7"/>
      <c r="J273" s="246">
        <f>STDEVP(C273:H273)</f>
        <v>13.873686123978251</v>
      </c>
    </row>
    <row r="274" spans="1:10" ht="19.5" customHeight="1">
      <c r="A274" s="78"/>
      <c r="B274" s="7" t="s">
        <v>154</v>
      </c>
      <c r="C274" s="100">
        <f aca="true" t="shared" si="44" ref="C274:H274">C273/C270</f>
        <v>0.1902552204176334</v>
      </c>
      <c r="D274" s="154">
        <f t="shared" si="44"/>
        <v>0.1986062717770035</v>
      </c>
      <c r="E274" s="154">
        <f t="shared" si="44"/>
        <v>0.13304721030042918</v>
      </c>
      <c r="F274" s="154">
        <f t="shared" si="44"/>
        <v>0.2541966426858513</v>
      </c>
      <c r="G274" s="154">
        <f t="shared" si="44"/>
        <v>0.2209026128266033</v>
      </c>
      <c r="H274" s="147">
        <f t="shared" si="44"/>
        <v>0.1761904761904762</v>
      </c>
      <c r="I274" s="101">
        <f>(C274+D274+E274+F274+G274+H274)/6</f>
        <v>0.1955330723663328</v>
      </c>
      <c r="J274" s="130"/>
    </row>
    <row r="275" spans="1:10" ht="19.5" customHeight="1">
      <c r="A275" s="188"/>
      <c r="B275" s="41" t="s">
        <v>218</v>
      </c>
      <c r="C275" s="78" t="s">
        <v>123</v>
      </c>
      <c r="D275" s="18" t="s">
        <v>123</v>
      </c>
      <c r="E275" s="18" t="s">
        <v>123</v>
      </c>
      <c r="F275" s="18" t="s">
        <v>123</v>
      </c>
      <c r="G275" s="18" t="s">
        <v>123</v>
      </c>
      <c r="H275" s="12" t="s">
        <v>123</v>
      </c>
      <c r="I275" s="81"/>
      <c r="J275" s="131"/>
    </row>
    <row r="276" spans="1:22" ht="19.5" customHeight="1">
      <c r="A276" s="119"/>
      <c r="B276" s="86" t="s">
        <v>72</v>
      </c>
      <c r="C276" s="85">
        <v>21.7</v>
      </c>
      <c r="D276" s="247">
        <v>26.6</v>
      </c>
      <c r="E276" s="247">
        <v>27.02</v>
      </c>
      <c r="F276" s="247">
        <v>27.5</v>
      </c>
      <c r="G276" s="247">
        <v>23.56</v>
      </c>
      <c r="H276" s="113">
        <v>21.96</v>
      </c>
      <c r="I276" s="82">
        <f>(C276+D276+E276+F276+G276+H276)/6</f>
        <v>24.723333333333333</v>
      </c>
      <c r="J276" s="131">
        <f>STDEVP(C276:H276)</f>
        <v>2.4026490010449515</v>
      </c>
      <c r="L276" s="8"/>
      <c r="M276" s="8"/>
      <c r="N276" s="8"/>
      <c r="O276" s="8"/>
      <c r="P276" s="31"/>
      <c r="Q276" s="8"/>
      <c r="R276" s="8"/>
      <c r="S276" s="8">
        <f>SUM(L276:Q276)</f>
        <v>0</v>
      </c>
      <c r="T276" s="32">
        <f>SQRT(S276/(5-1))</f>
        <v>0</v>
      </c>
      <c r="V276" s="30">
        <f>(F276-G276)/2</f>
        <v>1.9700000000000006</v>
      </c>
    </row>
    <row r="277" spans="1:10" ht="19.5" customHeight="1">
      <c r="A277" s="78"/>
      <c r="B277" s="41" t="s">
        <v>28</v>
      </c>
      <c r="C277" s="242">
        <v>29.5</v>
      </c>
      <c r="D277" s="225">
        <v>28.94</v>
      </c>
      <c r="E277" s="225">
        <v>28.34</v>
      </c>
      <c r="F277" s="225">
        <v>28.78</v>
      </c>
      <c r="G277" s="266">
        <v>24.98</v>
      </c>
      <c r="H277" s="224">
        <v>25.2</v>
      </c>
      <c r="I277" s="81">
        <f>(C277+D277+E277+F277+G277+H277)/6</f>
        <v>27.62333333333333</v>
      </c>
      <c r="J277" s="131">
        <f>STDEVP(C277:H277)</f>
        <v>1.8242228177744604</v>
      </c>
    </row>
    <row r="278" spans="1:10" ht="19.5" customHeight="1">
      <c r="A278" s="120"/>
      <c r="B278" s="107" t="s">
        <v>27</v>
      </c>
      <c r="C278" s="43" t="s">
        <v>62</v>
      </c>
      <c r="D278" s="49" t="s">
        <v>6</v>
      </c>
      <c r="E278" s="49" t="s">
        <v>62</v>
      </c>
      <c r="F278" s="49" t="s">
        <v>127</v>
      </c>
      <c r="G278" s="49" t="s">
        <v>62</v>
      </c>
      <c r="H278" s="168" t="s">
        <v>156</v>
      </c>
      <c r="I278" s="7"/>
      <c r="J278" s="12"/>
    </row>
    <row r="279" spans="1:10" ht="19.5" customHeight="1">
      <c r="A279" s="122" t="s">
        <v>66</v>
      </c>
      <c r="B279" s="12" t="s">
        <v>165</v>
      </c>
      <c r="C279" s="18">
        <v>155</v>
      </c>
      <c r="D279" s="18">
        <v>175</v>
      </c>
      <c r="E279" s="18">
        <v>145</v>
      </c>
      <c r="F279" s="18">
        <v>152</v>
      </c>
      <c r="G279" s="18">
        <v>155</v>
      </c>
      <c r="H279" s="239">
        <v>158</v>
      </c>
      <c r="I279" s="7"/>
      <c r="J279" s="12"/>
    </row>
    <row r="280" spans="1:10" ht="19.5" customHeight="1">
      <c r="A280" s="248" t="s">
        <v>206</v>
      </c>
      <c r="B280" s="254" t="s">
        <v>203</v>
      </c>
      <c r="C280" s="289">
        <v>140</v>
      </c>
      <c r="D280" s="290">
        <v>165</v>
      </c>
      <c r="E280" s="290">
        <v>140</v>
      </c>
      <c r="F280" s="290">
        <v>135</v>
      </c>
      <c r="G280" s="290">
        <v>140</v>
      </c>
      <c r="H280" s="291">
        <v>140</v>
      </c>
      <c r="I280" s="7"/>
      <c r="J280" s="12"/>
    </row>
    <row r="281" spans="1:10" ht="19.5" customHeight="1">
      <c r="A281" s="78"/>
      <c r="B281" s="12" t="s">
        <v>212</v>
      </c>
      <c r="C281" s="50">
        <f aca="true" t="shared" si="45" ref="C281:H281">C279-C280</f>
        <v>15</v>
      </c>
      <c r="D281" s="50">
        <f t="shared" si="45"/>
        <v>10</v>
      </c>
      <c r="E281" s="50">
        <f t="shared" si="45"/>
        <v>5</v>
      </c>
      <c r="F281" s="50">
        <f t="shared" si="45"/>
        <v>17</v>
      </c>
      <c r="G281" s="50">
        <f t="shared" si="45"/>
        <v>15</v>
      </c>
      <c r="H281" s="50">
        <f t="shared" si="45"/>
        <v>18</v>
      </c>
      <c r="I281" s="260">
        <f>(C281+D281+E281+F281+G281+H281)/6</f>
        <v>13.333333333333334</v>
      </c>
      <c r="J281" s="131">
        <f>STDEVP(C281:H281)</f>
        <v>4.496912521077347</v>
      </c>
    </row>
    <row r="282" spans="1:10" ht="19.5" customHeight="1">
      <c r="A282" s="78"/>
      <c r="B282" s="12" t="s">
        <v>199</v>
      </c>
      <c r="C282" s="48">
        <v>50</v>
      </c>
      <c r="D282" s="48">
        <v>70</v>
      </c>
      <c r="E282" s="48">
        <v>60</v>
      </c>
      <c r="F282" s="48">
        <v>35</v>
      </c>
      <c r="G282" s="48">
        <v>60</v>
      </c>
      <c r="H282" s="135">
        <v>50</v>
      </c>
      <c r="I282" s="216">
        <f>(C282+D282+E282+F282+G282+H282)/5</f>
        <v>65</v>
      </c>
      <c r="J282" s="131"/>
    </row>
    <row r="283" spans="1:10" ht="19.5" customHeight="1">
      <c r="A283" s="78"/>
      <c r="B283" s="12" t="s">
        <v>198</v>
      </c>
      <c r="C283" s="51">
        <v>20</v>
      </c>
      <c r="D283" s="51">
        <v>30</v>
      </c>
      <c r="E283" s="51">
        <v>30</v>
      </c>
      <c r="F283" s="51">
        <v>35</v>
      </c>
      <c r="G283" s="51">
        <v>40</v>
      </c>
      <c r="H283" s="205">
        <v>25</v>
      </c>
      <c r="I283" s="216">
        <f>(C283+D283+E283+F283+G283+H283)/5</f>
        <v>36</v>
      </c>
      <c r="J283" s="131"/>
    </row>
    <row r="284" spans="1:10" ht="19.5" customHeight="1">
      <c r="A284" s="78"/>
      <c r="B284" s="12" t="s">
        <v>240</v>
      </c>
      <c r="C284" s="314">
        <f aca="true" t="shared" si="46" ref="C284:H284">C282+C283</f>
        <v>70</v>
      </c>
      <c r="D284" s="314">
        <f t="shared" si="46"/>
        <v>100</v>
      </c>
      <c r="E284" s="314">
        <f t="shared" si="46"/>
        <v>90</v>
      </c>
      <c r="F284" s="314">
        <f t="shared" si="46"/>
        <v>70</v>
      </c>
      <c r="G284" s="314">
        <f t="shared" si="46"/>
        <v>100</v>
      </c>
      <c r="H284" s="319">
        <f t="shared" si="46"/>
        <v>75</v>
      </c>
      <c r="I284" s="269">
        <f>(C284+D284+E284+F284+G284+H284)/6</f>
        <v>84.16666666666667</v>
      </c>
      <c r="J284" s="131">
        <f>STDEVP(C284:H284)</f>
        <v>13.043729868748773</v>
      </c>
    </row>
    <row r="285" spans="1:10" ht="19.5" customHeight="1">
      <c r="A285" s="248" t="s">
        <v>205</v>
      </c>
      <c r="B285" s="254" t="s">
        <v>204</v>
      </c>
      <c r="C285" s="289">
        <v>140</v>
      </c>
      <c r="D285" s="290">
        <v>165</v>
      </c>
      <c r="E285" s="290">
        <v>135</v>
      </c>
      <c r="F285" s="290">
        <v>135</v>
      </c>
      <c r="G285" s="290">
        <v>140</v>
      </c>
      <c r="H285" s="291">
        <v>140</v>
      </c>
      <c r="I285" s="7"/>
      <c r="J285" s="12"/>
    </row>
    <row r="286" spans="1:10" ht="19.5" customHeight="1">
      <c r="A286" s="78"/>
      <c r="B286" s="12" t="s">
        <v>212</v>
      </c>
      <c r="C286" s="50">
        <f aca="true" t="shared" si="47" ref="C286:H286">C279-C285</f>
        <v>15</v>
      </c>
      <c r="D286" s="50">
        <f t="shared" si="47"/>
        <v>10</v>
      </c>
      <c r="E286" s="50">
        <f t="shared" si="47"/>
        <v>10</v>
      </c>
      <c r="F286" s="50">
        <f t="shared" si="47"/>
        <v>17</v>
      </c>
      <c r="G286" s="50">
        <f t="shared" si="47"/>
        <v>15</v>
      </c>
      <c r="H286" s="50">
        <f t="shared" si="47"/>
        <v>18</v>
      </c>
      <c r="I286" s="260">
        <f>(C286+D286+E286+F286+G286+H286)/6</f>
        <v>14.166666666666666</v>
      </c>
      <c r="J286" s="131">
        <f>STDEVP(C286:H286)</f>
        <v>3.131382371342656</v>
      </c>
    </row>
    <row r="287" spans="1:10" ht="19.5" customHeight="1">
      <c r="A287" s="78"/>
      <c r="B287" s="12" t="s">
        <v>199</v>
      </c>
      <c r="C287" s="48">
        <v>50</v>
      </c>
      <c r="D287" s="48">
        <v>80</v>
      </c>
      <c r="E287" s="48">
        <v>80</v>
      </c>
      <c r="F287" s="48">
        <v>45</v>
      </c>
      <c r="G287" s="48">
        <v>75</v>
      </c>
      <c r="H287" s="135">
        <v>60</v>
      </c>
      <c r="I287" s="216">
        <f>(C287+D287+E287+F287+G287+H287)/6</f>
        <v>65</v>
      </c>
      <c r="J287" s="131"/>
    </row>
    <row r="288" spans="1:10" ht="19.5" customHeight="1">
      <c r="A288" s="78"/>
      <c r="B288" s="12" t="s">
        <v>198</v>
      </c>
      <c r="C288" s="51">
        <v>70</v>
      </c>
      <c r="D288" s="51">
        <v>50</v>
      </c>
      <c r="E288" s="51">
        <v>45</v>
      </c>
      <c r="F288" s="51">
        <v>90</v>
      </c>
      <c r="G288" s="51">
        <v>50</v>
      </c>
      <c r="H288" s="205">
        <v>30</v>
      </c>
      <c r="I288" s="216">
        <f>(C288+D288+E288+F288+G288+H288)/5</f>
        <v>67</v>
      </c>
      <c r="J288" s="131"/>
    </row>
    <row r="289" spans="1:10" ht="19.5" customHeight="1">
      <c r="A289" s="78"/>
      <c r="B289" s="12" t="s">
        <v>240</v>
      </c>
      <c r="C289" s="314">
        <f aca="true" t="shared" si="48" ref="C289:H289">C287+C288</f>
        <v>120</v>
      </c>
      <c r="D289" s="314">
        <f t="shared" si="48"/>
        <v>130</v>
      </c>
      <c r="E289" s="314">
        <f t="shared" si="48"/>
        <v>125</v>
      </c>
      <c r="F289" s="314">
        <f t="shared" si="48"/>
        <v>135</v>
      </c>
      <c r="G289" s="314">
        <f t="shared" si="48"/>
        <v>125</v>
      </c>
      <c r="H289" s="319">
        <f t="shared" si="48"/>
        <v>90</v>
      </c>
      <c r="I289" s="269">
        <f>(C289+D289+E289+F289+G289+H289)/6</f>
        <v>120.83333333333333</v>
      </c>
      <c r="J289" s="131">
        <f>STDEVP(C289:H289)</f>
        <v>14.55354099714415</v>
      </c>
    </row>
    <row r="290" spans="1:10" ht="19.5" customHeight="1">
      <c r="A290" s="248" t="s">
        <v>202</v>
      </c>
      <c r="B290" s="254" t="s">
        <v>166</v>
      </c>
      <c r="C290" s="289">
        <v>105</v>
      </c>
      <c r="D290" s="290">
        <v>170</v>
      </c>
      <c r="E290" s="290">
        <v>115</v>
      </c>
      <c r="F290" s="290">
        <v>104</v>
      </c>
      <c r="G290" s="290">
        <v>106</v>
      </c>
      <c r="H290" s="291">
        <v>103</v>
      </c>
      <c r="I290" s="7"/>
      <c r="J290" s="12"/>
    </row>
    <row r="291" spans="1:10" ht="19.5" customHeight="1">
      <c r="A291" s="78"/>
      <c r="B291" s="12" t="s">
        <v>164</v>
      </c>
      <c r="C291" s="50">
        <f aca="true" t="shared" si="49" ref="C291:H291">C279-C290</f>
        <v>50</v>
      </c>
      <c r="D291" s="50">
        <f t="shared" si="49"/>
        <v>5</v>
      </c>
      <c r="E291" s="50">
        <f t="shared" si="49"/>
        <v>30</v>
      </c>
      <c r="F291" s="50">
        <f t="shared" si="49"/>
        <v>48</v>
      </c>
      <c r="G291" s="50">
        <f t="shared" si="49"/>
        <v>49</v>
      </c>
      <c r="H291" s="95">
        <f t="shared" si="49"/>
        <v>55</v>
      </c>
      <c r="I291" s="260">
        <f>(C291+D291+E291+F291+G291+H291)/6</f>
        <v>39.5</v>
      </c>
      <c r="J291" s="131">
        <f>STDEVP(C291:H291)</f>
        <v>17.289206652321173</v>
      </c>
    </row>
    <row r="292" spans="1:10" ht="19.5" customHeight="1">
      <c r="A292" s="78"/>
      <c r="B292" s="12" t="s">
        <v>167</v>
      </c>
      <c r="C292" s="47">
        <v>85</v>
      </c>
      <c r="D292" s="47">
        <v>100</v>
      </c>
      <c r="E292" s="47">
        <v>110</v>
      </c>
      <c r="F292" s="47">
        <v>120</v>
      </c>
      <c r="G292" s="47">
        <v>110</v>
      </c>
      <c r="H292" s="201">
        <v>115</v>
      </c>
      <c r="I292" s="7"/>
      <c r="J292" s="12"/>
    </row>
    <row r="293" spans="1:10" ht="19.5" customHeight="1">
      <c r="A293" s="78"/>
      <c r="B293" s="12" t="s">
        <v>168</v>
      </c>
      <c r="C293" s="17">
        <v>115</v>
      </c>
      <c r="D293" s="17">
        <v>105</v>
      </c>
      <c r="E293" s="17">
        <v>100</v>
      </c>
      <c r="F293" s="17">
        <v>135</v>
      </c>
      <c r="G293" s="17">
        <v>130</v>
      </c>
      <c r="H293" s="136">
        <v>132</v>
      </c>
      <c r="I293" s="7"/>
      <c r="J293" s="12"/>
    </row>
    <row r="294" spans="1:10" ht="19.5" customHeight="1" thickBot="1">
      <c r="A294" s="121"/>
      <c r="B294" s="14" t="s">
        <v>169</v>
      </c>
      <c r="C294" s="128">
        <f aca="true" t="shared" si="50" ref="C294:H294">C292+C293</f>
        <v>200</v>
      </c>
      <c r="D294" s="128">
        <f t="shared" si="50"/>
        <v>205</v>
      </c>
      <c r="E294" s="128">
        <f t="shared" si="50"/>
        <v>210</v>
      </c>
      <c r="F294" s="128">
        <f t="shared" si="50"/>
        <v>255</v>
      </c>
      <c r="G294" s="128">
        <f t="shared" si="50"/>
        <v>240</v>
      </c>
      <c r="H294" s="129">
        <f t="shared" si="50"/>
        <v>247</v>
      </c>
      <c r="I294" s="259">
        <f>(C294+D294+E294+F294+G294+H294)/6</f>
        <v>226.16666666666666</v>
      </c>
      <c r="J294" s="221">
        <f>STDEVP(C294:H294)</f>
        <v>21.797680814455674</v>
      </c>
    </row>
    <row r="295" ht="19.5" customHeight="1">
      <c r="A295" s="2" t="s">
        <v>19</v>
      </c>
    </row>
    <row r="296" spans="1:4" ht="19.5" customHeight="1">
      <c r="A296" s="2" t="s">
        <v>17</v>
      </c>
      <c r="C296" s="1" t="s">
        <v>146</v>
      </c>
      <c r="D296" s="38"/>
    </row>
    <row r="297" spans="1:4" ht="19.5" customHeight="1">
      <c r="A297" s="3"/>
      <c r="D297" s="38"/>
    </row>
    <row r="298" spans="1:8" ht="19.5" customHeight="1">
      <c r="A298" s="4" t="s">
        <v>0</v>
      </c>
      <c r="B298" s="4" t="s">
        <v>12</v>
      </c>
      <c r="C298" s="4" t="s">
        <v>14</v>
      </c>
      <c r="E298" s="4" t="s">
        <v>65</v>
      </c>
      <c r="G298" s="4" t="s">
        <v>10</v>
      </c>
      <c r="H298" s="4" t="s">
        <v>88</v>
      </c>
    </row>
    <row r="299" spans="1:7" ht="19.5" customHeight="1">
      <c r="A299" s="10">
        <v>36735</v>
      </c>
      <c r="B299" s="21" t="s">
        <v>138</v>
      </c>
      <c r="C299" s="4" t="s">
        <v>139</v>
      </c>
      <c r="E299" s="4" t="s">
        <v>130</v>
      </c>
      <c r="G299" s="4" t="s">
        <v>86</v>
      </c>
    </row>
    <row r="300" spans="1:10" ht="19.5" customHeight="1" thickBot="1">
      <c r="A300" s="35" t="s">
        <v>58</v>
      </c>
      <c r="B300" s="63" t="s">
        <v>70</v>
      </c>
      <c r="C300" s="35" t="s">
        <v>20</v>
      </c>
      <c r="D300" s="35" t="s">
        <v>21</v>
      </c>
      <c r="E300" s="35" t="s">
        <v>22</v>
      </c>
      <c r="F300" s="35" t="s">
        <v>23</v>
      </c>
      <c r="G300" s="35" t="s">
        <v>24</v>
      </c>
      <c r="H300" s="35" t="s">
        <v>25</v>
      </c>
      <c r="I300" s="40" t="s">
        <v>170</v>
      </c>
      <c r="J300" s="40" t="s">
        <v>161</v>
      </c>
    </row>
    <row r="301" spans="1:10" ht="19.5" customHeight="1" thickTop="1">
      <c r="A301" s="219" t="s">
        <v>125</v>
      </c>
      <c r="B301" s="187" t="s">
        <v>57</v>
      </c>
      <c r="C301" s="42">
        <v>479</v>
      </c>
      <c r="D301" s="197">
        <v>408</v>
      </c>
      <c r="E301" s="197">
        <v>446</v>
      </c>
      <c r="F301" s="197">
        <v>447</v>
      </c>
      <c r="G301" s="197">
        <v>424</v>
      </c>
      <c r="H301" s="193">
        <v>423</v>
      </c>
      <c r="I301" s="22"/>
      <c r="J301" s="11"/>
    </row>
    <row r="302" spans="1:10" ht="19.5" customHeight="1">
      <c r="A302" s="78" t="s">
        <v>9</v>
      </c>
      <c r="B302" s="41" t="s">
        <v>216</v>
      </c>
      <c r="C302" s="25">
        <v>56</v>
      </c>
      <c r="D302" s="48">
        <v>60</v>
      </c>
      <c r="E302" s="48">
        <v>72</v>
      </c>
      <c r="F302" s="48">
        <v>57</v>
      </c>
      <c r="G302" s="48">
        <v>59</v>
      </c>
      <c r="H302" s="150">
        <v>49</v>
      </c>
      <c r="I302" s="7"/>
      <c r="J302" s="246">
        <f>STDEVP(C302:H302)</f>
        <v>6.86577664134866</v>
      </c>
    </row>
    <row r="303" spans="1:10" ht="19.5" customHeight="1">
      <c r="A303" s="188"/>
      <c r="B303" s="7" t="s">
        <v>153</v>
      </c>
      <c r="C303" s="100">
        <f aca="true" t="shared" si="51" ref="C303:H303">C302/C301</f>
        <v>0.11691022964509394</v>
      </c>
      <c r="D303" s="154">
        <f t="shared" si="51"/>
        <v>0.14705882352941177</v>
      </c>
      <c r="E303" s="154">
        <f t="shared" si="51"/>
        <v>0.16143497757847533</v>
      </c>
      <c r="F303" s="154">
        <f t="shared" si="51"/>
        <v>0.12751677852348994</v>
      </c>
      <c r="G303" s="154">
        <f t="shared" si="51"/>
        <v>0.1391509433962264</v>
      </c>
      <c r="H303" s="147">
        <f t="shared" si="51"/>
        <v>0.11583924349881797</v>
      </c>
      <c r="I303" s="101">
        <f>(C303+D303+E303+F303+G303+H303)/6</f>
        <v>0.13465183269525258</v>
      </c>
      <c r="J303" s="130"/>
    </row>
    <row r="304" spans="1:10" ht="19.5" customHeight="1">
      <c r="A304" s="188"/>
      <c r="B304" s="41" t="s">
        <v>217</v>
      </c>
      <c r="C304" s="102">
        <v>71</v>
      </c>
      <c r="D304" s="51">
        <v>85</v>
      </c>
      <c r="E304" s="51">
        <v>107</v>
      </c>
      <c r="F304" s="51">
        <v>91</v>
      </c>
      <c r="G304" s="51">
        <v>89</v>
      </c>
      <c r="H304" s="175">
        <v>80</v>
      </c>
      <c r="I304" s="7"/>
      <c r="J304" s="246">
        <f>STDEVP(C304:H304)</f>
        <v>11.021443744910293</v>
      </c>
    </row>
    <row r="305" spans="1:10" ht="19.5" customHeight="1">
      <c r="A305" s="78"/>
      <c r="B305" s="7" t="s">
        <v>154</v>
      </c>
      <c r="C305" s="100">
        <f aca="true" t="shared" si="52" ref="C305:H305">C304/C301</f>
        <v>0.14822546972860126</v>
      </c>
      <c r="D305" s="154">
        <f t="shared" si="52"/>
        <v>0.20833333333333334</v>
      </c>
      <c r="E305" s="154">
        <f t="shared" si="52"/>
        <v>0.2399103139013453</v>
      </c>
      <c r="F305" s="154">
        <f t="shared" si="52"/>
        <v>0.203579418344519</v>
      </c>
      <c r="G305" s="154">
        <f t="shared" si="52"/>
        <v>0.2099056603773585</v>
      </c>
      <c r="H305" s="147">
        <f t="shared" si="52"/>
        <v>0.18912529550827423</v>
      </c>
      <c r="I305" s="101">
        <f>(C305+D305+E305+F305+G305+H305)/6</f>
        <v>0.19984658186557194</v>
      </c>
      <c r="J305" s="130"/>
    </row>
    <row r="306" spans="1:10" ht="19.5" customHeight="1">
      <c r="A306" s="188"/>
      <c r="B306" s="41" t="s">
        <v>218</v>
      </c>
      <c r="C306" s="78" t="s">
        <v>123</v>
      </c>
      <c r="D306" s="18" t="s">
        <v>123</v>
      </c>
      <c r="E306" s="18" t="s">
        <v>123</v>
      </c>
      <c r="F306" s="18" t="s">
        <v>123</v>
      </c>
      <c r="G306" s="18" t="s">
        <v>123</v>
      </c>
      <c r="H306" s="12" t="s">
        <v>123</v>
      </c>
      <c r="I306" s="7"/>
      <c r="J306" s="131"/>
    </row>
    <row r="307" spans="1:22" ht="19.5" customHeight="1">
      <c r="A307" s="119"/>
      <c r="B307" s="86" t="s">
        <v>72</v>
      </c>
      <c r="C307" s="166">
        <v>22</v>
      </c>
      <c r="D307" s="47">
        <v>25</v>
      </c>
      <c r="E307" s="47">
        <v>31.8</v>
      </c>
      <c r="F307" s="47">
        <v>23.48</v>
      </c>
      <c r="G307" s="47">
        <v>22</v>
      </c>
      <c r="H307" s="105">
        <v>23.3</v>
      </c>
      <c r="I307" s="82">
        <f>(C307+D307+E307+F307+G307+H307)/6</f>
        <v>24.596666666666668</v>
      </c>
      <c r="J307" s="131">
        <f>STDEVP(C307:H307)</f>
        <v>3.377976054122072</v>
      </c>
      <c r="L307" s="8"/>
      <c r="M307" s="8"/>
      <c r="N307" s="8"/>
      <c r="O307" s="8"/>
      <c r="P307" s="31"/>
      <c r="Q307" s="8"/>
      <c r="R307" s="8"/>
      <c r="S307" s="8">
        <f>SUM(L307:Q307)</f>
        <v>0</v>
      </c>
      <c r="T307" s="32">
        <f>SQRT(S307/(5-1))</f>
        <v>0</v>
      </c>
      <c r="V307" s="30">
        <f>(F307-G307)/2</f>
        <v>0.7400000000000002</v>
      </c>
    </row>
    <row r="308" spans="1:10" ht="19.5" customHeight="1">
      <c r="A308" s="78"/>
      <c r="B308" s="41" t="s">
        <v>28</v>
      </c>
      <c r="C308" s="44">
        <v>26.88</v>
      </c>
      <c r="D308" s="199">
        <v>25.94</v>
      </c>
      <c r="E308" s="199">
        <v>32.14</v>
      </c>
      <c r="F308" s="199">
        <v>25.3</v>
      </c>
      <c r="G308" s="309">
        <v>22.96</v>
      </c>
      <c r="H308" s="195">
        <v>23.38</v>
      </c>
      <c r="I308" s="81">
        <f>(C308+D308+E308+F308+G308+H308)/6</f>
        <v>26.099999999999998</v>
      </c>
      <c r="J308" s="131">
        <f>STDEVP(C308:H308)</f>
        <v>3.0280246586402613</v>
      </c>
    </row>
    <row r="309" spans="1:10" ht="19.5" customHeight="1">
      <c r="A309" s="120"/>
      <c r="B309" s="107" t="s">
        <v>27</v>
      </c>
      <c r="C309" s="43" t="s">
        <v>6</v>
      </c>
      <c r="D309" s="49" t="s">
        <v>62</v>
      </c>
      <c r="E309" s="49" t="s">
        <v>62</v>
      </c>
      <c r="F309" s="49" t="s">
        <v>6</v>
      </c>
      <c r="G309" s="49" t="s">
        <v>127</v>
      </c>
      <c r="H309" s="168" t="s">
        <v>62</v>
      </c>
      <c r="I309" s="7"/>
      <c r="J309" s="12"/>
    </row>
    <row r="310" spans="1:10" ht="19.5" customHeight="1">
      <c r="A310" s="122" t="s">
        <v>66</v>
      </c>
      <c r="B310" s="12" t="s">
        <v>165</v>
      </c>
      <c r="C310" s="18">
        <v>160</v>
      </c>
      <c r="D310" s="18">
        <v>160</v>
      </c>
      <c r="E310" s="18">
        <v>152</v>
      </c>
      <c r="F310" s="18">
        <v>140</v>
      </c>
      <c r="G310" s="18">
        <v>162</v>
      </c>
      <c r="H310" s="133">
        <v>180</v>
      </c>
      <c r="I310" s="7"/>
      <c r="J310" s="12"/>
    </row>
    <row r="311" spans="1:10" ht="19.5" customHeight="1">
      <c r="A311" s="248" t="s">
        <v>206</v>
      </c>
      <c r="B311" s="254" t="s">
        <v>203</v>
      </c>
      <c r="C311" s="289">
        <v>145</v>
      </c>
      <c r="D311" s="290">
        <v>155</v>
      </c>
      <c r="E311" s="290">
        <v>140</v>
      </c>
      <c r="F311" s="290">
        <v>115</v>
      </c>
      <c r="G311" s="290">
        <v>150</v>
      </c>
      <c r="H311" s="291">
        <v>168</v>
      </c>
      <c r="I311" s="7"/>
      <c r="J311" s="12"/>
    </row>
    <row r="312" spans="1:10" ht="19.5" customHeight="1">
      <c r="A312" s="78"/>
      <c r="B312" s="12" t="s">
        <v>212</v>
      </c>
      <c r="C312" s="50">
        <f aca="true" t="shared" si="53" ref="C312:H312">C310-C311</f>
        <v>15</v>
      </c>
      <c r="D312" s="50">
        <f t="shared" si="53"/>
        <v>5</v>
      </c>
      <c r="E312" s="50">
        <f t="shared" si="53"/>
        <v>12</v>
      </c>
      <c r="F312" s="50">
        <f t="shared" si="53"/>
        <v>25</v>
      </c>
      <c r="G312" s="50">
        <f t="shared" si="53"/>
        <v>12</v>
      </c>
      <c r="H312" s="50">
        <f t="shared" si="53"/>
        <v>12</v>
      </c>
      <c r="I312" s="260">
        <f>(C312+D312+E312+F312+G312+H312)/6</f>
        <v>13.5</v>
      </c>
      <c r="J312" s="131">
        <f>STDEVP(C312:H312)</f>
        <v>5.9651767227244274</v>
      </c>
    </row>
    <row r="313" spans="1:10" ht="19.5" customHeight="1">
      <c r="A313" s="78"/>
      <c r="B313" s="12" t="s">
        <v>199</v>
      </c>
      <c r="C313" s="48">
        <v>35</v>
      </c>
      <c r="D313" s="48">
        <v>35</v>
      </c>
      <c r="E313" s="48">
        <v>50</v>
      </c>
      <c r="F313" s="48">
        <v>75</v>
      </c>
      <c r="G313" s="48">
        <v>55</v>
      </c>
      <c r="H313" s="135">
        <v>45</v>
      </c>
      <c r="I313" s="216">
        <f>(C313+D313+E313+F313+G313+H313)/5</f>
        <v>59</v>
      </c>
      <c r="J313" s="131"/>
    </row>
    <row r="314" spans="1:10" ht="19.5" customHeight="1">
      <c r="A314" s="78"/>
      <c r="B314" s="12" t="s">
        <v>198</v>
      </c>
      <c r="C314" s="51">
        <v>30</v>
      </c>
      <c r="D314" s="51">
        <v>30</v>
      </c>
      <c r="E314" s="51">
        <v>45</v>
      </c>
      <c r="F314" s="51">
        <v>45</v>
      </c>
      <c r="G314" s="51">
        <v>30</v>
      </c>
      <c r="H314" s="205">
        <v>30</v>
      </c>
      <c r="I314" s="216">
        <f>(C314+D314+E314+F314+G314+H314)/5</f>
        <v>42</v>
      </c>
      <c r="J314" s="131"/>
    </row>
    <row r="315" spans="1:10" ht="19.5" customHeight="1">
      <c r="A315" s="78"/>
      <c r="B315" s="12" t="s">
        <v>240</v>
      </c>
      <c r="C315" s="314">
        <f aca="true" t="shared" si="54" ref="C315:H315">C313+C314</f>
        <v>65</v>
      </c>
      <c r="D315" s="314">
        <f t="shared" si="54"/>
        <v>65</v>
      </c>
      <c r="E315" s="314">
        <f t="shared" si="54"/>
        <v>95</v>
      </c>
      <c r="F315" s="314">
        <f t="shared" si="54"/>
        <v>120</v>
      </c>
      <c r="G315" s="314">
        <f t="shared" si="54"/>
        <v>85</v>
      </c>
      <c r="H315" s="319">
        <f t="shared" si="54"/>
        <v>75</v>
      </c>
      <c r="I315" s="269">
        <f>(C315+D315+E315+F315+G315+H315)/6</f>
        <v>84.16666666666667</v>
      </c>
      <c r="J315" s="131">
        <f>STDEVP(C315:H315)</f>
        <v>19.238993967691993</v>
      </c>
    </row>
    <row r="316" spans="1:10" ht="19.5" customHeight="1">
      <c r="A316" s="248" t="s">
        <v>205</v>
      </c>
      <c r="B316" s="254" t="s">
        <v>204</v>
      </c>
      <c r="C316" s="48">
        <v>140</v>
      </c>
      <c r="D316" s="48">
        <v>155</v>
      </c>
      <c r="E316" s="48">
        <v>132</v>
      </c>
      <c r="F316" s="48">
        <v>115</v>
      </c>
      <c r="G316" s="48">
        <v>145</v>
      </c>
      <c r="H316" s="135">
        <v>165</v>
      </c>
      <c r="I316" s="7"/>
      <c r="J316" s="12"/>
    </row>
    <row r="317" spans="1:10" ht="19.5" customHeight="1">
      <c r="A317" s="78"/>
      <c r="B317" s="12" t="s">
        <v>212</v>
      </c>
      <c r="C317" s="50">
        <f aca="true" t="shared" si="55" ref="C317:H317">C310-C316</f>
        <v>20</v>
      </c>
      <c r="D317" s="50">
        <f t="shared" si="55"/>
        <v>5</v>
      </c>
      <c r="E317" s="50">
        <f t="shared" si="55"/>
        <v>20</v>
      </c>
      <c r="F317" s="50">
        <f t="shared" si="55"/>
        <v>25</v>
      </c>
      <c r="G317" s="50">
        <f t="shared" si="55"/>
        <v>17</v>
      </c>
      <c r="H317" s="50">
        <f t="shared" si="55"/>
        <v>15</v>
      </c>
      <c r="I317" s="260">
        <f>(C317+D317+E317+F317+G317+H317)/6</f>
        <v>17</v>
      </c>
      <c r="J317" s="131">
        <f>STDEVP(C317:H317)</f>
        <v>6.191391873668904</v>
      </c>
    </row>
    <row r="318" spans="1:10" ht="19.5" customHeight="1">
      <c r="A318" s="78"/>
      <c r="B318" s="12" t="s">
        <v>199</v>
      </c>
      <c r="C318" s="48">
        <v>40</v>
      </c>
      <c r="D318" s="48">
        <v>55</v>
      </c>
      <c r="E318" s="48">
        <v>65</v>
      </c>
      <c r="F318" s="48">
        <v>95</v>
      </c>
      <c r="G318" s="48">
        <v>70</v>
      </c>
      <c r="H318" s="135">
        <v>60</v>
      </c>
      <c r="I318" s="216">
        <f>(C318+D318+E318+F318+G318+H318)/6</f>
        <v>64.16666666666667</v>
      </c>
      <c r="J318" s="131"/>
    </row>
    <row r="319" spans="1:10" ht="19.5" customHeight="1">
      <c r="A319" s="78"/>
      <c r="B319" s="12" t="s">
        <v>198</v>
      </c>
      <c r="C319" s="51">
        <v>40</v>
      </c>
      <c r="D319" s="51">
        <v>40</v>
      </c>
      <c r="E319" s="51">
        <v>55</v>
      </c>
      <c r="F319" s="51">
        <v>65</v>
      </c>
      <c r="G319" s="51">
        <v>45</v>
      </c>
      <c r="H319" s="205">
        <v>40</v>
      </c>
      <c r="I319" s="216">
        <f>(C319+D319+E319+F319+G319+H319)/5</f>
        <v>57</v>
      </c>
      <c r="J319" s="131"/>
    </row>
    <row r="320" spans="1:10" ht="19.5" customHeight="1">
      <c r="A320" s="78"/>
      <c r="B320" s="12" t="s">
        <v>240</v>
      </c>
      <c r="C320" s="314">
        <f aca="true" t="shared" si="56" ref="C320:H320">C318+C319</f>
        <v>80</v>
      </c>
      <c r="D320" s="314">
        <f t="shared" si="56"/>
        <v>95</v>
      </c>
      <c r="E320" s="314">
        <f t="shared" si="56"/>
        <v>120</v>
      </c>
      <c r="F320" s="314">
        <f t="shared" si="56"/>
        <v>160</v>
      </c>
      <c r="G320" s="314">
        <f t="shared" si="56"/>
        <v>115</v>
      </c>
      <c r="H320" s="319">
        <f t="shared" si="56"/>
        <v>100</v>
      </c>
      <c r="I320" s="269">
        <f>(C320+D320+E320+F320+G320+H320)/6</f>
        <v>111.66666666666667</v>
      </c>
      <c r="J320" s="131">
        <f>STDEVP(C320:H320)</f>
        <v>25.276251480171837</v>
      </c>
    </row>
    <row r="321" spans="1:10" ht="19.5" customHeight="1">
      <c r="A321" s="248" t="s">
        <v>202</v>
      </c>
      <c r="B321" s="254" t="s">
        <v>166</v>
      </c>
      <c r="C321" s="289">
        <v>160</v>
      </c>
      <c r="D321" s="290">
        <v>130</v>
      </c>
      <c r="E321" s="290">
        <v>110</v>
      </c>
      <c r="F321" s="290">
        <v>90</v>
      </c>
      <c r="G321" s="290">
        <v>135</v>
      </c>
      <c r="H321" s="291">
        <v>148</v>
      </c>
      <c r="I321" s="7"/>
      <c r="J321" s="12"/>
    </row>
    <row r="322" spans="1:10" ht="19.5" customHeight="1">
      <c r="A322" s="78"/>
      <c r="B322" s="12" t="s">
        <v>164</v>
      </c>
      <c r="C322" s="50">
        <f aca="true" t="shared" si="57" ref="C322:H322">C310-C321</f>
        <v>0</v>
      </c>
      <c r="D322" s="50">
        <f t="shared" si="57"/>
        <v>30</v>
      </c>
      <c r="E322" s="50">
        <f t="shared" si="57"/>
        <v>42</v>
      </c>
      <c r="F322" s="50">
        <f t="shared" si="57"/>
        <v>50</v>
      </c>
      <c r="G322" s="50">
        <f t="shared" si="57"/>
        <v>27</v>
      </c>
      <c r="H322" s="95">
        <f t="shared" si="57"/>
        <v>32</v>
      </c>
      <c r="I322" s="260">
        <f>(C322+D322+E322+F322+G322+H322)/6</f>
        <v>30.166666666666668</v>
      </c>
      <c r="J322" s="131">
        <f>STDEVP(C322:H322)</f>
        <v>15.582219211510136</v>
      </c>
    </row>
    <row r="323" spans="1:10" ht="19.5" customHeight="1">
      <c r="A323" s="78"/>
      <c r="B323" s="12" t="s">
        <v>167</v>
      </c>
      <c r="C323" s="47">
        <v>80</v>
      </c>
      <c r="D323" s="47">
        <v>75</v>
      </c>
      <c r="E323" s="47">
        <v>115</v>
      </c>
      <c r="F323" s="47">
        <v>95</v>
      </c>
      <c r="G323" s="47">
        <v>90</v>
      </c>
      <c r="H323" s="201">
        <v>85</v>
      </c>
      <c r="I323" s="7"/>
      <c r="J323" s="12"/>
    </row>
    <row r="324" spans="1:10" ht="19.5" customHeight="1">
      <c r="A324" s="78"/>
      <c r="B324" s="12" t="s">
        <v>168</v>
      </c>
      <c r="C324" s="17">
        <v>183</v>
      </c>
      <c r="D324" s="17">
        <v>88</v>
      </c>
      <c r="E324" s="17">
        <v>115</v>
      </c>
      <c r="F324" s="17">
        <v>110</v>
      </c>
      <c r="G324" s="17">
        <v>85</v>
      </c>
      <c r="H324" s="136">
        <v>72</v>
      </c>
      <c r="I324" s="7"/>
      <c r="J324" s="12"/>
    </row>
    <row r="325" spans="1:10" ht="19.5" customHeight="1">
      <c r="A325" s="78"/>
      <c r="B325" s="12" t="s">
        <v>169</v>
      </c>
      <c r="C325" s="232">
        <f aca="true" t="shared" si="58" ref="C325:H325">C323+C324</f>
        <v>263</v>
      </c>
      <c r="D325" s="232">
        <f t="shared" si="58"/>
        <v>163</v>
      </c>
      <c r="E325" s="232">
        <f t="shared" si="58"/>
        <v>230</v>
      </c>
      <c r="F325" s="232">
        <f t="shared" si="58"/>
        <v>205</v>
      </c>
      <c r="G325" s="232">
        <f t="shared" si="58"/>
        <v>175</v>
      </c>
      <c r="H325" s="239">
        <f t="shared" si="58"/>
        <v>157</v>
      </c>
      <c r="I325" s="269">
        <f>(C325+D325+E325+F325+G325+H325)/6</f>
        <v>198.83333333333334</v>
      </c>
      <c r="J325" s="131">
        <f>STDEVP(C325:H325)</f>
        <v>38.141913370405994</v>
      </c>
    </row>
    <row r="326" spans="1:10" ht="19.5" customHeight="1" thickBot="1">
      <c r="A326" s="353" t="s">
        <v>241</v>
      </c>
      <c r="B326" s="354" t="s">
        <v>243</v>
      </c>
      <c r="C326" s="338">
        <v>51</v>
      </c>
      <c r="D326" s="128">
        <v>40</v>
      </c>
      <c r="E326" s="128">
        <v>44</v>
      </c>
      <c r="F326" s="128">
        <v>48</v>
      </c>
      <c r="G326" s="128">
        <v>41</v>
      </c>
      <c r="H326" s="337">
        <v>38</v>
      </c>
      <c r="I326" s="218">
        <f>(C326+D326+E326+F326+G326+H326)/6</f>
        <v>43.666666666666664</v>
      </c>
      <c r="J326" s="14"/>
    </row>
    <row r="328" spans="1:10" ht="19.5" customHeight="1">
      <c r="A328" s="2" t="s">
        <v>19</v>
      </c>
      <c r="I328" s="81"/>
      <c r="J328" s="82"/>
    </row>
    <row r="329" spans="1:4" ht="19.5" customHeight="1">
      <c r="A329" s="2" t="s">
        <v>17</v>
      </c>
      <c r="C329" s="1" t="s">
        <v>197</v>
      </c>
      <c r="D329" s="38"/>
    </row>
    <row r="330" spans="1:7" ht="19.5" customHeight="1">
      <c r="A330" s="4" t="s">
        <v>0</v>
      </c>
      <c r="B330" s="4" t="s">
        <v>12</v>
      </c>
      <c r="E330" s="4" t="s">
        <v>209</v>
      </c>
      <c r="G330" s="4" t="s">
        <v>10</v>
      </c>
    </row>
    <row r="331" spans="1:7" ht="19.5" customHeight="1">
      <c r="A331" s="10" t="s">
        <v>220</v>
      </c>
      <c r="B331" s="58" t="s">
        <v>221</v>
      </c>
      <c r="E331" s="4" t="s">
        <v>190</v>
      </c>
      <c r="G331" s="4" t="s">
        <v>191</v>
      </c>
    </row>
    <row r="332" spans="1:10" ht="19.5" customHeight="1" thickBot="1">
      <c r="A332" s="35" t="s">
        <v>58</v>
      </c>
      <c r="B332" s="63" t="s">
        <v>69</v>
      </c>
      <c r="C332" s="35" t="s">
        <v>20</v>
      </c>
      <c r="D332" s="35" t="s">
        <v>21</v>
      </c>
      <c r="E332" s="35" t="s">
        <v>22</v>
      </c>
      <c r="F332" s="35" t="s">
        <v>23</v>
      </c>
      <c r="G332" s="35" t="s">
        <v>24</v>
      </c>
      <c r="H332" s="35" t="s">
        <v>25</v>
      </c>
      <c r="I332" s="40" t="s">
        <v>187</v>
      </c>
      <c r="J332" s="40" t="s">
        <v>161</v>
      </c>
    </row>
    <row r="333" spans="1:10" ht="19.5" customHeight="1" thickTop="1">
      <c r="A333" s="219" t="s">
        <v>125</v>
      </c>
      <c r="B333" s="187" t="s">
        <v>57</v>
      </c>
      <c r="C333" s="42">
        <v>245</v>
      </c>
      <c r="D333" s="197">
        <v>246</v>
      </c>
      <c r="E333" s="197">
        <v>235</v>
      </c>
      <c r="F333" s="197">
        <v>285</v>
      </c>
      <c r="G333" s="197">
        <v>243</v>
      </c>
      <c r="H333" s="193">
        <v>237</v>
      </c>
      <c r="I333" s="22"/>
      <c r="J333" s="11"/>
    </row>
    <row r="334" spans="1:10" ht="19.5" customHeight="1">
      <c r="A334" s="78" t="s">
        <v>9</v>
      </c>
      <c r="B334" s="41" t="s">
        <v>216</v>
      </c>
      <c r="C334" s="25">
        <v>161</v>
      </c>
      <c r="D334" s="48">
        <v>148</v>
      </c>
      <c r="E334" s="48">
        <v>145</v>
      </c>
      <c r="F334" s="48">
        <v>145</v>
      </c>
      <c r="G334" s="48">
        <v>175</v>
      </c>
      <c r="H334" s="150">
        <v>208</v>
      </c>
      <c r="I334" s="7"/>
      <c r="J334" s="246">
        <f>STDEVP(C334:H334)</f>
        <v>22.521594575478492</v>
      </c>
    </row>
    <row r="335" spans="1:10" ht="19.5" customHeight="1">
      <c r="A335" s="188" t="s">
        <v>214</v>
      </c>
      <c r="B335" s="7" t="s">
        <v>153</v>
      </c>
      <c r="C335" s="100">
        <f aca="true" t="shared" si="59" ref="C335:H335">C334/C333</f>
        <v>0.6571428571428571</v>
      </c>
      <c r="D335" s="154">
        <f t="shared" si="59"/>
        <v>0.6016260162601627</v>
      </c>
      <c r="E335" s="154">
        <f t="shared" si="59"/>
        <v>0.6170212765957447</v>
      </c>
      <c r="F335" s="154">
        <f t="shared" si="59"/>
        <v>0.5087719298245614</v>
      </c>
      <c r="G335" s="154">
        <f t="shared" si="59"/>
        <v>0.720164609053498</v>
      </c>
      <c r="H335" s="147">
        <f t="shared" si="59"/>
        <v>0.8776371308016878</v>
      </c>
      <c r="I335" s="101">
        <f>(C335+D335+E335+F335+G335+H335)/6</f>
        <v>0.6637273032797518</v>
      </c>
      <c r="J335" s="130"/>
    </row>
    <row r="336" spans="1:10" ht="19.5" customHeight="1">
      <c r="A336" s="188" t="s">
        <v>215</v>
      </c>
      <c r="B336" s="41" t="s">
        <v>217</v>
      </c>
      <c r="C336" s="102">
        <v>190</v>
      </c>
      <c r="D336" s="51">
        <v>174</v>
      </c>
      <c r="E336" s="51">
        <v>195</v>
      </c>
      <c r="F336" s="51">
        <v>185</v>
      </c>
      <c r="G336" s="51">
        <v>282</v>
      </c>
      <c r="H336" s="175">
        <v>293</v>
      </c>
      <c r="I336" s="7"/>
      <c r="J336" s="246">
        <f>STDEVP(C336:H336)</f>
        <v>48.37153662594931</v>
      </c>
    </row>
    <row r="337" spans="1:10" ht="19.5" customHeight="1">
      <c r="A337" s="78"/>
      <c r="B337" s="7" t="s">
        <v>154</v>
      </c>
      <c r="C337" s="114">
        <f aca="true" t="shared" si="60" ref="C337:H337">C336/C333</f>
        <v>0.7755102040816326</v>
      </c>
      <c r="D337" s="156">
        <f t="shared" si="60"/>
        <v>0.7073170731707317</v>
      </c>
      <c r="E337" s="156">
        <f t="shared" si="60"/>
        <v>0.8297872340425532</v>
      </c>
      <c r="F337" s="156">
        <f t="shared" si="60"/>
        <v>0.6491228070175439</v>
      </c>
      <c r="G337" s="156">
        <f t="shared" si="60"/>
        <v>1.1604938271604939</v>
      </c>
      <c r="H337" s="148">
        <f t="shared" si="60"/>
        <v>1.2362869198312236</v>
      </c>
      <c r="I337" s="101">
        <f>(C337+D337+E337+F337+G337+H337)/6</f>
        <v>0.893086344217363</v>
      </c>
      <c r="J337" s="130"/>
    </row>
    <row r="338" spans="1:10" ht="19.5" customHeight="1">
      <c r="A338" s="188"/>
      <c r="B338" s="41" t="s">
        <v>218</v>
      </c>
      <c r="C338" s="43">
        <v>445</v>
      </c>
      <c r="D338" s="49">
        <v>404</v>
      </c>
      <c r="E338" s="49">
        <v>455</v>
      </c>
      <c r="F338" s="49">
        <v>415</v>
      </c>
      <c r="G338" s="49">
        <v>517</v>
      </c>
      <c r="H338" s="168">
        <v>533</v>
      </c>
      <c r="I338" s="7"/>
      <c r="J338" s="246">
        <f>STDEVP(C338:H338)</f>
        <v>48.26230413065667</v>
      </c>
    </row>
    <row r="339" spans="1:10" s="110" customFormat="1" ht="19.5" customHeight="1">
      <c r="A339" s="78"/>
      <c r="B339" s="55" t="s">
        <v>117</v>
      </c>
      <c r="C339" s="109">
        <v>6.4</v>
      </c>
      <c r="D339" s="227">
        <v>4.5</v>
      </c>
      <c r="E339" s="227">
        <v>4</v>
      </c>
      <c r="F339" s="227">
        <v>4</v>
      </c>
      <c r="G339" s="227">
        <v>2.5</v>
      </c>
      <c r="H339" s="268">
        <v>2.1</v>
      </c>
      <c r="I339" s="99">
        <f>(C339+D339+E339+F339+G339+H339)/6</f>
        <v>3.9166666666666665</v>
      </c>
      <c r="J339" s="131">
        <f>STDEVP(C339:H339)</f>
        <v>1.404061568767157</v>
      </c>
    </row>
    <row r="340" spans="1:10" ht="19.5" customHeight="1">
      <c r="A340" s="78"/>
      <c r="B340" s="41" t="s">
        <v>118</v>
      </c>
      <c r="C340" s="53"/>
      <c r="D340" s="244"/>
      <c r="E340" s="244"/>
      <c r="F340" s="244"/>
      <c r="G340" s="244">
        <v>21.5</v>
      </c>
      <c r="H340" s="245">
        <v>3</v>
      </c>
      <c r="I340" s="103">
        <f>(G340+H340)/2</f>
        <v>12.25</v>
      </c>
      <c r="J340" s="131">
        <f>STDEVP(G340:H340)</f>
        <v>9.25</v>
      </c>
    </row>
    <row r="341" spans="1:10" ht="19.5" customHeight="1">
      <c r="A341" s="120"/>
      <c r="B341" s="107" t="s">
        <v>188</v>
      </c>
      <c r="C341" s="112"/>
      <c r="D341" s="207"/>
      <c r="E341" s="207"/>
      <c r="F341" s="207"/>
      <c r="G341" s="207"/>
      <c r="H341" s="208">
        <v>18.5</v>
      </c>
      <c r="I341" s="103">
        <f>G341</f>
        <v>0</v>
      </c>
      <c r="J341" s="131"/>
    </row>
    <row r="342" spans="1:22" ht="19.5" customHeight="1">
      <c r="A342" s="78"/>
      <c r="B342" s="12" t="s">
        <v>72</v>
      </c>
      <c r="C342" s="119">
        <v>34.5</v>
      </c>
      <c r="D342" s="232">
        <v>26</v>
      </c>
      <c r="E342" s="232">
        <v>29</v>
      </c>
      <c r="F342" s="232">
        <v>23</v>
      </c>
      <c r="G342" s="232">
        <v>21.5</v>
      </c>
      <c r="H342" s="86">
        <v>16.5</v>
      </c>
      <c r="I342" s="103">
        <f>(C342+D342+E342+F342+G342+H342)/6</f>
        <v>25.083333333333332</v>
      </c>
      <c r="J342" s="131">
        <f>STDEVP(G342:H342)</f>
        <v>2.5</v>
      </c>
      <c r="L342" s="8"/>
      <c r="M342" s="8"/>
      <c r="N342" s="8"/>
      <c r="O342" s="8"/>
      <c r="P342" s="31"/>
      <c r="Q342" s="8"/>
      <c r="R342" s="8"/>
      <c r="S342" s="8">
        <f>SUM(L342:Q342)</f>
        <v>0</v>
      </c>
      <c r="T342" s="32">
        <f>SQRT(S342/(5-1))</f>
        <v>0</v>
      </c>
      <c r="V342" s="30">
        <f>(F342-G342)/2</f>
        <v>0.75</v>
      </c>
    </row>
    <row r="343" spans="1:10" ht="19.5" customHeight="1">
      <c r="A343" s="78"/>
      <c r="B343" s="41" t="s">
        <v>28</v>
      </c>
      <c r="C343" s="242">
        <v>36.02</v>
      </c>
      <c r="D343" s="225">
        <v>27.96</v>
      </c>
      <c r="E343" s="225">
        <v>30.34</v>
      </c>
      <c r="F343" s="225">
        <v>28.97</v>
      </c>
      <c r="G343" s="225">
        <v>29.81</v>
      </c>
      <c r="H343" s="267">
        <v>26.79</v>
      </c>
      <c r="I343" s="81">
        <f>(C343+D343+E343+F343+G343+H343)/6</f>
        <v>29.981666666666666</v>
      </c>
      <c r="J343" s="131">
        <f>STDEVP(C343:H343)</f>
        <v>2.941560904614366</v>
      </c>
    </row>
    <row r="344" spans="1:10" ht="19.5" customHeight="1" thickBot="1">
      <c r="A344" s="325"/>
      <c r="B344" s="326" t="s">
        <v>27</v>
      </c>
      <c r="C344" s="327" t="s">
        <v>200</v>
      </c>
      <c r="D344" s="328" t="s">
        <v>6</v>
      </c>
      <c r="E344" s="328" t="s">
        <v>201</v>
      </c>
      <c r="F344" s="328" t="s">
        <v>6</v>
      </c>
      <c r="G344" s="328" t="s">
        <v>6</v>
      </c>
      <c r="H344" s="329" t="s">
        <v>6</v>
      </c>
      <c r="I344" s="330"/>
      <c r="J344" s="331"/>
    </row>
    <row r="345" spans="1:10" ht="19.5" customHeight="1">
      <c r="A345" s="2" t="s">
        <v>19</v>
      </c>
      <c r="I345" s="81"/>
      <c r="J345" s="82"/>
    </row>
    <row r="346" spans="1:4" ht="19.5" customHeight="1" thickBot="1">
      <c r="A346" s="2" t="s">
        <v>17</v>
      </c>
      <c r="C346" s="1" t="s">
        <v>197</v>
      </c>
      <c r="D346" s="38"/>
    </row>
    <row r="347" spans="1:10" ht="19.5" customHeight="1">
      <c r="A347" s="323" t="s">
        <v>66</v>
      </c>
      <c r="B347" s="275" t="s">
        <v>165</v>
      </c>
      <c r="C347" s="278">
        <v>170</v>
      </c>
      <c r="D347" s="278">
        <v>195</v>
      </c>
      <c r="E347" s="278">
        <v>180</v>
      </c>
      <c r="F347" s="278">
        <v>160</v>
      </c>
      <c r="G347" s="278">
        <v>175</v>
      </c>
      <c r="H347" s="279">
        <v>185</v>
      </c>
      <c r="I347" s="332"/>
      <c r="J347" s="275"/>
    </row>
    <row r="348" spans="1:10" ht="19.5" customHeight="1">
      <c r="A348" s="78" t="s">
        <v>206</v>
      </c>
      <c r="B348" s="12" t="s">
        <v>203</v>
      </c>
      <c r="C348" s="48">
        <v>170</v>
      </c>
      <c r="D348" s="48">
        <v>185</v>
      </c>
      <c r="E348" s="48">
        <v>175</v>
      </c>
      <c r="F348" s="48">
        <v>160</v>
      </c>
      <c r="G348" s="48">
        <v>150</v>
      </c>
      <c r="H348" s="135">
        <v>130</v>
      </c>
      <c r="I348" s="7"/>
      <c r="J348" s="12"/>
    </row>
    <row r="349" spans="1:10" ht="19.5" customHeight="1">
      <c r="A349" s="78"/>
      <c r="B349" s="12" t="s">
        <v>238</v>
      </c>
      <c r="C349" s="50">
        <f aca="true" t="shared" si="61" ref="C349:H349">C347-C348</f>
        <v>0</v>
      </c>
      <c r="D349" s="50">
        <f t="shared" si="61"/>
        <v>10</v>
      </c>
      <c r="E349" s="50">
        <f t="shared" si="61"/>
        <v>5</v>
      </c>
      <c r="F349" s="50">
        <f t="shared" si="61"/>
        <v>0</v>
      </c>
      <c r="G349" s="50">
        <f t="shared" si="61"/>
        <v>25</v>
      </c>
      <c r="H349" s="50">
        <f t="shared" si="61"/>
        <v>55</v>
      </c>
      <c r="I349" s="260">
        <f>(C349+D349+E349+F349+G349+H349)/6</f>
        <v>15.833333333333334</v>
      </c>
      <c r="J349" s="131">
        <f>STDEVP(G349:H349)</f>
        <v>15</v>
      </c>
    </row>
    <row r="350" spans="1:10" ht="19.5" customHeight="1">
      <c r="A350" s="78"/>
      <c r="B350" s="12" t="s">
        <v>199</v>
      </c>
      <c r="C350" s="48">
        <v>75</v>
      </c>
      <c r="D350" s="48">
        <v>80</v>
      </c>
      <c r="E350" s="48">
        <v>84</v>
      </c>
      <c r="F350" s="48">
        <v>80</v>
      </c>
      <c r="G350" s="48">
        <v>88</v>
      </c>
      <c r="H350" s="135">
        <v>145</v>
      </c>
      <c r="I350" s="216">
        <f>(C350+D350+E350+F350+G350+H350)/6</f>
        <v>92</v>
      </c>
      <c r="J350" s="131"/>
    </row>
    <row r="351" spans="1:10" ht="19.5" customHeight="1">
      <c r="A351" s="78"/>
      <c r="B351" s="12" t="s">
        <v>198</v>
      </c>
      <c r="C351" s="51">
        <v>130</v>
      </c>
      <c r="D351" s="51">
        <v>75</v>
      </c>
      <c r="E351" s="51">
        <v>85</v>
      </c>
      <c r="F351" s="51">
        <v>85</v>
      </c>
      <c r="G351" s="51">
        <v>136</v>
      </c>
      <c r="H351" s="205">
        <v>155</v>
      </c>
      <c r="I351" s="216">
        <f>(C351+D351+E351+F351+G351+H351)/6</f>
        <v>111</v>
      </c>
      <c r="J351" s="131"/>
    </row>
    <row r="352" spans="1:10" ht="19.5" customHeight="1">
      <c r="A352" s="78"/>
      <c r="B352" s="12" t="s">
        <v>240</v>
      </c>
      <c r="C352" s="314">
        <f aca="true" t="shared" si="62" ref="C352:H352">C350+C351</f>
        <v>205</v>
      </c>
      <c r="D352" s="314">
        <f t="shared" si="62"/>
        <v>155</v>
      </c>
      <c r="E352" s="314">
        <f t="shared" si="62"/>
        <v>169</v>
      </c>
      <c r="F352" s="314">
        <f t="shared" si="62"/>
        <v>165</v>
      </c>
      <c r="G352" s="314">
        <f t="shared" si="62"/>
        <v>224</v>
      </c>
      <c r="H352" s="319">
        <f t="shared" si="62"/>
        <v>300</v>
      </c>
      <c r="I352" s="269">
        <f>(C352+D352+E352+F352+G352+H352)/6</f>
        <v>203</v>
      </c>
      <c r="J352" s="131">
        <f>STDEVP(C352:H352)</f>
        <v>49.59502663238187</v>
      </c>
    </row>
    <row r="353" spans="1:10" ht="19.5" customHeight="1">
      <c r="A353" s="248" t="s">
        <v>205</v>
      </c>
      <c r="B353" s="254" t="s">
        <v>204</v>
      </c>
      <c r="C353" s="255">
        <v>172</v>
      </c>
      <c r="D353" s="255">
        <v>185</v>
      </c>
      <c r="E353" s="255">
        <v>175</v>
      </c>
      <c r="F353" s="255">
        <v>160</v>
      </c>
      <c r="G353" s="255">
        <v>98</v>
      </c>
      <c r="H353" s="256">
        <v>110</v>
      </c>
      <c r="I353" s="7"/>
      <c r="J353" s="12"/>
    </row>
    <row r="354" spans="1:10" ht="19.5" customHeight="1">
      <c r="A354" s="78"/>
      <c r="B354" s="12" t="s">
        <v>212</v>
      </c>
      <c r="C354" s="50">
        <f aca="true" t="shared" si="63" ref="C354:H354">C347-C353</f>
        <v>-2</v>
      </c>
      <c r="D354" s="50">
        <f t="shared" si="63"/>
        <v>10</v>
      </c>
      <c r="E354" s="50">
        <f t="shared" si="63"/>
        <v>5</v>
      </c>
      <c r="F354" s="50">
        <f t="shared" si="63"/>
        <v>0</v>
      </c>
      <c r="G354" s="50">
        <f t="shared" si="63"/>
        <v>77</v>
      </c>
      <c r="H354" s="50">
        <f t="shared" si="63"/>
        <v>75</v>
      </c>
      <c r="I354" s="260">
        <f>(C354+D354+E354+F354+G354+H354)/6</f>
        <v>27.5</v>
      </c>
      <c r="J354" s="131">
        <f>STDEVP(G354:H354)</f>
        <v>1</v>
      </c>
    </row>
    <row r="355" spans="1:10" ht="19.5" customHeight="1">
      <c r="A355" s="78"/>
      <c r="B355" s="12" t="s">
        <v>199</v>
      </c>
      <c r="C355" s="48">
        <v>90</v>
      </c>
      <c r="D355" s="48">
        <v>90</v>
      </c>
      <c r="E355" s="48">
        <v>102</v>
      </c>
      <c r="F355" s="48">
        <v>108</v>
      </c>
      <c r="G355" s="48">
        <v>210</v>
      </c>
      <c r="H355" s="135">
        <v>235</v>
      </c>
      <c r="I355" s="216">
        <f>(C355+D355+E355+F355+G355+H355)/6</f>
        <v>139.16666666666666</v>
      </c>
      <c r="J355" s="131"/>
    </row>
    <row r="356" spans="1:10" ht="19.5" customHeight="1">
      <c r="A356" s="78"/>
      <c r="B356" s="12" t="s">
        <v>198</v>
      </c>
      <c r="C356" s="51">
        <v>155</v>
      </c>
      <c r="D356" s="51">
        <v>95</v>
      </c>
      <c r="E356" s="51">
        <v>105</v>
      </c>
      <c r="F356" s="51">
        <v>110</v>
      </c>
      <c r="G356" s="51">
        <v>220</v>
      </c>
      <c r="H356" s="205">
        <v>217</v>
      </c>
      <c r="I356" s="216">
        <f>(C356+D356+E356+F356+G356+H356)/6</f>
        <v>150.33333333333334</v>
      </c>
      <c r="J356" s="131"/>
    </row>
    <row r="357" spans="1:10" ht="19.5" customHeight="1">
      <c r="A357" s="78"/>
      <c r="B357" s="12" t="s">
        <v>240</v>
      </c>
      <c r="C357" s="314">
        <f aca="true" t="shared" si="64" ref="C357:H357">C355+C356</f>
        <v>245</v>
      </c>
      <c r="D357" s="314">
        <f t="shared" si="64"/>
        <v>185</v>
      </c>
      <c r="E357" s="314">
        <f t="shared" si="64"/>
        <v>207</v>
      </c>
      <c r="F357" s="314">
        <f t="shared" si="64"/>
        <v>218</v>
      </c>
      <c r="G357" s="314">
        <f t="shared" si="64"/>
        <v>430</v>
      </c>
      <c r="H357" s="319">
        <f t="shared" si="64"/>
        <v>452</v>
      </c>
      <c r="I357" s="269">
        <f>(C357+D357+E357+F357+G357+H357)/6</f>
        <v>289.5</v>
      </c>
      <c r="J357" s="131">
        <f>STDEVP(C357:H357)</f>
        <v>108.75469338531249</v>
      </c>
    </row>
    <row r="358" spans="1:10" ht="19.5" customHeight="1">
      <c r="A358" s="248" t="s">
        <v>202</v>
      </c>
      <c r="B358" s="254" t="s">
        <v>166</v>
      </c>
      <c r="C358" s="257">
        <v>105</v>
      </c>
      <c r="D358" s="257">
        <v>150</v>
      </c>
      <c r="E358" s="257">
        <v>135</v>
      </c>
      <c r="F358" s="257">
        <v>120</v>
      </c>
      <c r="G358" s="257">
        <v>93</v>
      </c>
      <c r="H358" s="258">
        <v>50</v>
      </c>
      <c r="I358" s="7"/>
      <c r="J358" s="12"/>
    </row>
    <row r="359" spans="1:10" ht="19.5" customHeight="1">
      <c r="A359" s="78"/>
      <c r="B359" s="12" t="s">
        <v>164</v>
      </c>
      <c r="C359" s="50">
        <f aca="true" t="shared" si="65" ref="C359:H359">C347-C358</f>
        <v>65</v>
      </c>
      <c r="D359" s="50">
        <f t="shared" si="65"/>
        <v>45</v>
      </c>
      <c r="E359" s="50">
        <f t="shared" si="65"/>
        <v>45</v>
      </c>
      <c r="F359" s="50">
        <f t="shared" si="65"/>
        <v>40</v>
      </c>
      <c r="G359" s="50">
        <f t="shared" si="65"/>
        <v>82</v>
      </c>
      <c r="H359" s="95">
        <f t="shared" si="65"/>
        <v>135</v>
      </c>
      <c r="I359" s="260">
        <f>(C359+D359+E359+F359+G359+H359)/6</f>
        <v>68.66666666666667</v>
      </c>
      <c r="J359" s="131">
        <f>STDEVP(G359:H359)</f>
        <v>26.5</v>
      </c>
    </row>
    <row r="360" spans="1:10" ht="19.5" customHeight="1">
      <c r="A360" s="78"/>
      <c r="B360" s="12" t="s">
        <v>167</v>
      </c>
      <c r="C360" s="47">
        <v>235</v>
      </c>
      <c r="D360" s="47">
        <v>205</v>
      </c>
      <c r="E360" s="47">
        <v>240</v>
      </c>
      <c r="F360" s="47">
        <v>205</v>
      </c>
      <c r="G360" s="47">
        <v>283</v>
      </c>
      <c r="H360" s="201">
        <v>303</v>
      </c>
      <c r="I360" s="7"/>
      <c r="J360" s="12"/>
    </row>
    <row r="361" spans="1:10" ht="19.5" customHeight="1">
      <c r="A361" s="78"/>
      <c r="B361" s="12" t="s">
        <v>168</v>
      </c>
      <c r="C361" s="17">
        <v>250</v>
      </c>
      <c r="D361" s="17">
        <v>185</v>
      </c>
      <c r="E361" s="17">
        <v>230</v>
      </c>
      <c r="F361" s="17">
        <v>335</v>
      </c>
      <c r="G361" s="17">
        <v>310</v>
      </c>
      <c r="H361" s="136">
        <v>330</v>
      </c>
      <c r="I361" s="7"/>
      <c r="J361" s="12"/>
    </row>
    <row r="362" spans="1:10" ht="19.5" customHeight="1" thickBot="1">
      <c r="A362" s="121"/>
      <c r="B362" s="14" t="s">
        <v>169</v>
      </c>
      <c r="C362" s="128">
        <f aca="true" t="shared" si="66" ref="C362:H362">C360+C361</f>
        <v>485</v>
      </c>
      <c r="D362" s="128">
        <f t="shared" si="66"/>
        <v>390</v>
      </c>
      <c r="E362" s="128">
        <f t="shared" si="66"/>
        <v>470</v>
      </c>
      <c r="F362" s="128">
        <f t="shared" si="66"/>
        <v>540</v>
      </c>
      <c r="G362" s="128">
        <f t="shared" si="66"/>
        <v>593</v>
      </c>
      <c r="H362" s="129">
        <f t="shared" si="66"/>
        <v>633</v>
      </c>
      <c r="I362" s="259">
        <f>(C362+D362+E362+F362+G362+H362)/6</f>
        <v>518.5</v>
      </c>
      <c r="J362" s="221">
        <f>STDEVP(G362:H362)</f>
        <v>20</v>
      </c>
    </row>
    <row r="364" spans="1:10" ht="19.5" customHeight="1">
      <c r="A364" s="2" t="s">
        <v>19</v>
      </c>
      <c r="I364" s="81"/>
      <c r="J364" s="82"/>
    </row>
    <row r="365" spans="1:4" ht="19.5" customHeight="1">
      <c r="A365" s="2" t="s">
        <v>17</v>
      </c>
      <c r="C365" s="1" t="s">
        <v>210</v>
      </c>
      <c r="D365" s="38"/>
    </row>
    <row r="366" spans="1:4" ht="19.5" customHeight="1">
      <c r="A366" s="3"/>
      <c r="D366" s="38"/>
    </row>
    <row r="367" spans="1:7" ht="19.5" customHeight="1">
      <c r="A367" s="4" t="s">
        <v>0</v>
      </c>
      <c r="B367" s="4" t="s">
        <v>12</v>
      </c>
      <c r="E367" s="4" t="s">
        <v>209</v>
      </c>
      <c r="G367" s="4" t="s">
        <v>10</v>
      </c>
    </row>
    <row r="368" spans="1:7" ht="19.5" customHeight="1">
      <c r="A368" s="10">
        <v>36824</v>
      </c>
      <c r="B368" s="4">
        <v>20</v>
      </c>
      <c r="E368" s="4" t="s">
        <v>190</v>
      </c>
      <c r="G368" s="4" t="s">
        <v>191</v>
      </c>
    </row>
    <row r="369" spans="1:10" ht="19.5" customHeight="1" thickBot="1">
      <c r="A369" s="35" t="s">
        <v>58</v>
      </c>
      <c r="B369" s="63" t="s">
        <v>208</v>
      </c>
      <c r="C369" s="35" t="s">
        <v>20</v>
      </c>
      <c r="D369" s="35" t="s">
        <v>21</v>
      </c>
      <c r="E369" s="35" t="s">
        <v>22</v>
      </c>
      <c r="F369" s="35" t="s">
        <v>23</v>
      </c>
      <c r="G369" s="35" t="s">
        <v>24</v>
      </c>
      <c r="H369" s="35" t="s">
        <v>25</v>
      </c>
      <c r="I369" s="40" t="s">
        <v>187</v>
      </c>
      <c r="J369" s="40" t="s">
        <v>161</v>
      </c>
    </row>
    <row r="370" spans="1:10" ht="19.5" customHeight="1" thickTop="1">
      <c r="A370" s="219" t="s">
        <v>211</v>
      </c>
      <c r="B370" s="187" t="s">
        <v>57</v>
      </c>
      <c r="C370" s="42">
        <v>260</v>
      </c>
      <c r="D370" s="197">
        <v>255</v>
      </c>
      <c r="E370" s="197">
        <v>259</v>
      </c>
      <c r="F370" s="197">
        <v>251</v>
      </c>
      <c r="G370" s="197">
        <v>250</v>
      </c>
      <c r="H370" s="193">
        <v>262</v>
      </c>
      <c r="I370" s="22"/>
      <c r="J370" s="11"/>
    </row>
    <row r="371" spans="1:10" ht="19.5" customHeight="1">
      <c r="A371" s="78" t="s">
        <v>9</v>
      </c>
      <c r="B371" s="41" t="s">
        <v>219</v>
      </c>
      <c r="C371" s="25">
        <v>65</v>
      </c>
      <c r="D371" s="48">
        <v>69</v>
      </c>
      <c r="E371" s="48">
        <v>72</v>
      </c>
      <c r="F371" s="48">
        <v>59</v>
      </c>
      <c r="G371" s="48">
        <v>66</v>
      </c>
      <c r="H371" s="150">
        <v>69</v>
      </c>
      <c r="I371" s="7"/>
      <c r="J371" s="246">
        <f>STDEVP(C371:H371)</f>
        <v>4.109609335312651</v>
      </c>
    </row>
    <row r="372" spans="1:10" ht="19.5" customHeight="1">
      <c r="A372" s="222">
        <v>36404</v>
      </c>
      <c r="B372" s="7" t="s">
        <v>153</v>
      </c>
      <c r="C372" s="100">
        <f aca="true" t="shared" si="67" ref="C372:H372">C371/C370</f>
        <v>0.25</v>
      </c>
      <c r="D372" s="154">
        <f t="shared" si="67"/>
        <v>0.27058823529411763</v>
      </c>
      <c r="E372" s="154">
        <f t="shared" si="67"/>
        <v>0.277992277992278</v>
      </c>
      <c r="F372" s="154">
        <f t="shared" si="67"/>
        <v>0.2350597609561753</v>
      </c>
      <c r="G372" s="154">
        <f t="shared" si="67"/>
        <v>0.264</v>
      </c>
      <c r="H372" s="147">
        <f t="shared" si="67"/>
        <v>0.2633587786259542</v>
      </c>
      <c r="I372" s="101">
        <f>(C372+D372+E372+F372+G372+H372)/6</f>
        <v>0.26016650881142084</v>
      </c>
      <c r="J372" s="130"/>
    </row>
    <row r="373" spans="1:10" ht="19.5" customHeight="1">
      <c r="A373" s="188"/>
      <c r="B373" s="41" t="s">
        <v>217</v>
      </c>
      <c r="C373" s="102">
        <v>92</v>
      </c>
      <c r="D373" s="51">
        <v>91</v>
      </c>
      <c r="E373" s="51">
        <v>102</v>
      </c>
      <c r="F373" s="51">
        <v>88</v>
      </c>
      <c r="G373" s="51">
        <v>97</v>
      </c>
      <c r="H373" s="175">
        <v>98</v>
      </c>
      <c r="I373" s="7"/>
      <c r="J373" s="246">
        <f>STDEVP(C373:H373)</f>
        <v>4.749268949591669</v>
      </c>
    </row>
    <row r="374" spans="1:10" ht="19.5" customHeight="1">
      <c r="A374" s="78"/>
      <c r="B374" s="7" t="s">
        <v>154</v>
      </c>
      <c r="C374" s="114">
        <f aca="true" t="shared" si="68" ref="C374:H374">C373/C370</f>
        <v>0.35384615384615387</v>
      </c>
      <c r="D374" s="156">
        <f t="shared" si="68"/>
        <v>0.3568627450980392</v>
      </c>
      <c r="E374" s="156">
        <f t="shared" si="68"/>
        <v>0.3938223938223938</v>
      </c>
      <c r="F374" s="156">
        <f t="shared" si="68"/>
        <v>0.350597609561753</v>
      </c>
      <c r="G374" s="156">
        <f t="shared" si="68"/>
        <v>0.388</v>
      </c>
      <c r="H374" s="148">
        <f t="shared" si="68"/>
        <v>0.37404580152671757</v>
      </c>
      <c r="I374" s="101">
        <f>(C374+D374+E374+F374+G374+H374)/6</f>
        <v>0.3695291173091762</v>
      </c>
      <c r="J374" s="130"/>
    </row>
    <row r="375" spans="1:10" ht="19.5" customHeight="1">
      <c r="A375" s="188"/>
      <c r="B375" s="41" t="s">
        <v>218</v>
      </c>
      <c r="C375" s="43">
        <v>273</v>
      </c>
      <c r="D375" s="49">
        <v>258</v>
      </c>
      <c r="E375" s="49">
        <v>281</v>
      </c>
      <c r="F375" s="49">
        <v>279</v>
      </c>
      <c r="G375" s="49">
        <v>286</v>
      </c>
      <c r="H375" s="168">
        <v>270</v>
      </c>
      <c r="I375" s="7"/>
      <c r="J375" s="246">
        <f>STDEVP(C375:H375)</f>
        <v>9.03234926989282</v>
      </c>
    </row>
    <row r="376" spans="1:22" ht="19.5" customHeight="1">
      <c r="A376" s="78"/>
      <c r="B376" s="12" t="s">
        <v>72</v>
      </c>
      <c r="C376" s="119">
        <v>22.12</v>
      </c>
      <c r="D376" s="232">
        <v>24.6</v>
      </c>
      <c r="E376" s="232">
        <v>24.25</v>
      </c>
      <c r="F376" s="232">
        <v>24.66</v>
      </c>
      <c r="G376" s="232">
        <v>24.58</v>
      </c>
      <c r="H376" s="86">
        <v>23</v>
      </c>
      <c r="I376" s="103">
        <f>(C376+D376+E376+F376+G376+H376)/6</f>
        <v>23.86833333333333</v>
      </c>
      <c r="J376" s="131">
        <f>STDEVP(G376:H376)</f>
        <v>0.789999999999999</v>
      </c>
      <c r="L376" s="8"/>
      <c r="M376" s="8"/>
      <c r="N376" s="8"/>
      <c r="O376" s="8"/>
      <c r="P376" s="31"/>
      <c r="Q376" s="8"/>
      <c r="R376" s="8"/>
      <c r="S376" s="8">
        <f>SUM(L376:Q376)</f>
        <v>0</v>
      </c>
      <c r="T376" s="32">
        <f>SQRT(S376/(5-1))</f>
        <v>0</v>
      </c>
      <c r="V376" s="30">
        <f>(F376-G376)/2</f>
        <v>0.040000000000000924</v>
      </c>
    </row>
    <row r="377" spans="1:10" ht="19.5" customHeight="1">
      <c r="A377" s="78"/>
      <c r="B377" s="41" t="s">
        <v>28</v>
      </c>
      <c r="C377" s="265">
        <v>22.12</v>
      </c>
      <c r="D377" s="225">
        <v>25.06</v>
      </c>
      <c r="E377" s="225">
        <v>24.25</v>
      </c>
      <c r="F377" s="225">
        <v>24.66</v>
      </c>
      <c r="G377" s="225">
        <v>24.58</v>
      </c>
      <c r="H377" s="224">
        <v>23.45</v>
      </c>
      <c r="I377" s="81">
        <f>(C377+D377+E377+F377+G377+H377)/6</f>
        <v>24.02</v>
      </c>
      <c r="J377" s="131">
        <f>STDEVP(C377:H377)</f>
        <v>0.9825646713235433</v>
      </c>
    </row>
    <row r="378" spans="1:10" ht="19.5" customHeight="1">
      <c r="A378" s="120"/>
      <c r="B378" s="107" t="s">
        <v>27</v>
      </c>
      <c r="C378" s="228" t="s">
        <v>6</v>
      </c>
      <c r="D378" s="234" t="s">
        <v>6</v>
      </c>
      <c r="E378" s="234" t="s">
        <v>6</v>
      </c>
      <c r="F378" s="234" t="s">
        <v>6</v>
      </c>
      <c r="G378" s="234" t="s">
        <v>6</v>
      </c>
      <c r="H378" s="243"/>
      <c r="I378" s="7"/>
      <c r="J378" s="12"/>
    </row>
    <row r="379" spans="1:21" ht="19.5" customHeight="1">
      <c r="A379" s="116" t="s">
        <v>108</v>
      </c>
      <c r="B379" s="86" t="s">
        <v>165</v>
      </c>
      <c r="C379" s="355">
        <v>137</v>
      </c>
      <c r="D379" s="232">
        <v>135</v>
      </c>
      <c r="E379" s="232">
        <v>132</v>
      </c>
      <c r="F379" s="232">
        <v>138</v>
      </c>
      <c r="G379" s="232">
        <v>140</v>
      </c>
      <c r="H379" s="239">
        <v>132</v>
      </c>
      <c r="I379" s="87"/>
      <c r="J379" s="12"/>
      <c r="K379" s="7"/>
      <c r="L379" s="12"/>
      <c r="U379" s="3"/>
    </row>
    <row r="380" spans="1:21" ht="19.5" customHeight="1">
      <c r="A380" s="341" t="s">
        <v>252</v>
      </c>
      <c r="B380" s="342" t="s">
        <v>203</v>
      </c>
      <c r="C380" s="356">
        <v>122</v>
      </c>
      <c r="D380" s="316">
        <v>120</v>
      </c>
      <c r="E380" s="316">
        <v>112</v>
      </c>
      <c r="F380" s="316">
        <v>130</v>
      </c>
      <c r="G380" s="316">
        <v>132</v>
      </c>
      <c r="H380" s="317">
        <v>126</v>
      </c>
      <c r="I380" s="216"/>
      <c r="J380" s="12"/>
      <c r="K380" s="7"/>
      <c r="L380" s="12"/>
      <c r="U380" s="3"/>
    </row>
    <row r="381" spans="1:10" ht="19.5" customHeight="1">
      <c r="A381" s="78"/>
      <c r="B381" s="12" t="s">
        <v>238</v>
      </c>
      <c r="C381" s="50">
        <f aca="true" t="shared" si="69" ref="C381:H381">C379-C380</f>
        <v>15</v>
      </c>
      <c r="D381" s="50">
        <f t="shared" si="69"/>
        <v>15</v>
      </c>
      <c r="E381" s="50">
        <f t="shared" si="69"/>
        <v>20</v>
      </c>
      <c r="F381" s="50">
        <f t="shared" si="69"/>
        <v>8</v>
      </c>
      <c r="G381" s="50">
        <f t="shared" si="69"/>
        <v>8</v>
      </c>
      <c r="H381" s="95">
        <f t="shared" si="69"/>
        <v>6</v>
      </c>
      <c r="I381" s="260">
        <f>(C381+D381+E381+F381+G381+H381)/6</f>
        <v>12</v>
      </c>
      <c r="J381" s="131">
        <f>STDEVP(G381:H381)</f>
        <v>1</v>
      </c>
    </row>
    <row r="382" spans="1:21" ht="19.5" customHeight="1">
      <c r="A382" s="78"/>
      <c r="B382" s="12" t="s">
        <v>193</v>
      </c>
      <c r="C382" s="210">
        <v>29</v>
      </c>
      <c r="D382" s="48">
        <v>36</v>
      </c>
      <c r="E382" s="48">
        <v>29</v>
      </c>
      <c r="F382" s="48">
        <v>21</v>
      </c>
      <c r="G382" s="48">
        <v>24</v>
      </c>
      <c r="H382" s="135">
        <v>31</v>
      </c>
      <c r="I382" s="216">
        <f aca="true" t="shared" si="70" ref="I382:I388">(C382+D382+E382+F382+G382+H382)/6</f>
        <v>28.333333333333332</v>
      </c>
      <c r="J382" s="131"/>
      <c r="K382" s="7"/>
      <c r="L382" s="12"/>
      <c r="U382" s="3"/>
    </row>
    <row r="383" spans="1:21" ht="19.5" customHeight="1">
      <c r="A383" s="78"/>
      <c r="B383" s="12" t="s">
        <v>207</v>
      </c>
      <c r="C383" s="15">
        <v>26</v>
      </c>
      <c r="D383" s="18">
        <v>22</v>
      </c>
      <c r="E383" s="18">
        <v>23</v>
      </c>
      <c r="F383" s="18">
        <v>15</v>
      </c>
      <c r="G383" s="18">
        <v>24</v>
      </c>
      <c r="H383" s="133">
        <v>28</v>
      </c>
      <c r="I383" s="216">
        <f t="shared" si="70"/>
        <v>23</v>
      </c>
      <c r="J383" s="131"/>
      <c r="K383" s="7"/>
      <c r="L383" s="12"/>
      <c r="U383" s="3"/>
    </row>
    <row r="384" spans="1:21" ht="19.5" customHeight="1">
      <c r="A384" s="346"/>
      <c r="B384" s="347" t="s">
        <v>250</v>
      </c>
      <c r="C384" s="357">
        <f aca="true" t="shared" si="71" ref="C384:H384">C382+C383</f>
        <v>55</v>
      </c>
      <c r="D384" s="358">
        <f t="shared" si="71"/>
        <v>58</v>
      </c>
      <c r="E384" s="358">
        <f t="shared" si="71"/>
        <v>52</v>
      </c>
      <c r="F384" s="358">
        <f t="shared" si="71"/>
        <v>36</v>
      </c>
      <c r="G384" s="358">
        <f t="shared" si="71"/>
        <v>48</v>
      </c>
      <c r="H384" s="359">
        <f t="shared" si="71"/>
        <v>59</v>
      </c>
      <c r="I384" s="269">
        <f>(C384+D384+E384+F384+G384+H384)/6</f>
        <v>51.333333333333336</v>
      </c>
      <c r="J384" s="131">
        <f>STDEVP(C384:H384)</f>
        <v>7.781745019952502</v>
      </c>
      <c r="K384" s="7"/>
      <c r="L384" s="7"/>
      <c r="U384" s="3"/>
    </row>
    <row r="385" spans="1:21" ht="19.5" customHeight="1">
      <c r="A385" s="78" t="s">
        <v>251</v>
      </c>
      <c r="B385" s="12" t="s">
        <v>203</v>
      </c>
      <c r="C385" s="15">
        <v>119</v>
      </c>
      <c r="D385" s="18">
        <v>117</v>
      </c>
      <c r="E385" s="18">
        <v>110</v>
      </c>
      <c r="F385" s="18">
        <v>126</v>
      </c>
      <c r="G385" s="18">
        <v>120</v>
      </c>
      <c r="H385" s="133">
        <v>122</v>
      </c>
      <c r="I385" s="260"/>
      <c r="J385" s="131"/>
      <c r="K385" s="7"/>
      <c r="L385" s="12"/>
      <c r="U385" s="3"/>
    </row>
    <row r="386" spans="1:10" ht="19.5" customHeight="1">
      <c r="A386" s="78"/>
      <c r="B386" s="12" t="s">
        <v>238</v>
      </c>
      <c r="C386" s="50">
        <f aca="true" t="shared" si="72" ref="C386:H386">C379-C385</f>
        <v>18</v>
      </c>
      <c r="D386" s="50">
        <f t="shared" si="72"/>
        <v>18</v>
      </c>
      <c r="E386" s="50">
        <f t="shared" si="72"/>
        <v>22</v>
      </c>
      <c r="F386" s="50">
        <f t="shared" si="72"/>
        <v>12</v>
      </c>
      <c r="G386" s="50">
        <f t="shared" si="72"/>
        <v>20</v>
      </c>
      <c r="H386" s="50">
        <f t="shared" si="72"/>
        <v>10</v>
      </c>
      <c r="I386" s="260">
        <f>(C386+D386+E386+F386+G386+H386)/6</f>
        <v>16.666666666666668</v>
      </c>
      <c r="J386" s="131">
        <f>STDEVP(C386:H386)</f>
        <v>4.268749491621899</v>
      </c>
    </row>
    <row r="387" spans="1:21" ht="19.5" customHeight="1">
      <c r="A387" s="78"/>
      <c r="B387" s="12" t="s">
        <v>193</v>
      </c>
      <c r="C387" s="210">
        <v>46</v>
      </c>
      <c r="D387" s="48">
        <v>46</v>
      </c>
      <c r="E387" s="48">
        <v>43</v>
      </c>
      <c r="F387" s="48">
        <v>37</v>
      </c>
      <c r="G387" s="48">
        <v>45</v>
      </c>
      <c r="H387" s="135">
        <v>47</v>
      </c>
      <c r="I387" s="216">
        <f t="shared" si="70"/>
        <v>44</v>
      </c>
      <c r="J387" s="131"/>
      <c r="K387" s="7"/>
      <c r="L387" s="12"/>
      <c r="U387" s="3"/>
    </row>
    <row r="388" spans="1:21" ht="19.5" customHeight="1">
      <c r="A388" s="78"/>
      <c r="B388" s="12" t="s">
        <v>207</v>
      </c>
      <c r="C388" s="15">
        <v>41</v>
      </c>
      <c r="D388" s="18">
        <v>36</v>
      </c>
      <c r="E388" s="18">
        <v>42</v>
      </c>
      <c r="F388" s="18">
        <v>35</v>
      </c>
      <c r="G388" s="18">
        <v>44</v>
      </c>
      <c r="H388" s="133">
        <v>45</v>
      </c>
      <c r="I388" s="216">
        <f t="shared" si="70"/>
        <v>40.5</v>
      </c>
      <c r="J388" s="131"/>
      <c r="K388" s="7"/>
      <c r="L388" s="12"/>
      <c r="U388" s="3"/>
    </row>
    <row r="389" spans="1:21" ht="19.5" customHeight="1">
      <c r="A389" s="78"/>
      <c r="B389" s="12" t="s">
        <v>253</v>
      </c>
      <c r="C389" s="15">
        <f aca="true" t="shared" si="73" ref="C389:H389">C387+C388</f>
        <v>87</v>
      </c>
      <c r="D389" s="18">
        <f t="shared" si="73"/>
        <v>82</v>
      </c>
      <c r="E389" s="18">
        <f t="shared" si="73"/>
        <v>85</v>
      </c>
      <c r="F389" s="18">
        <f t="shared" si="73"/>
        <v>72</v>
      </c>
      <c r="G389" s="18">
        <f t="shared" si="73"/>
        <v>89</v>
      </c>
      <c r="H389" s="133">
        <f t="shared" si="73"/>
        <v>92</v>
      </c>
      <c r="I389" s="269">
        <f>(C389+D389+E389+F389+G389+H389)/6</f>
        <v>84.5</v>
      </c>
      <c r="J389" s="131">
        <f>STDEVP(C389:H389)</f>
        <v>6.3966136874651625</v>
      </c>
      <c r="K389" s="7"/>
      <c r="L389" s="7"/>
      <c r="U389" s="3"/>
    </row>
    <row r="390" spans="1:21" ht="19.5" customHeight="1">
      <c r="A390" s="341" t="s">
        <v>248</v>
      </c>
      <c r="B390" s="342" t="s">
        <v>194</v>
      </c>
      <c r="C390" s="343">
        <v>72</v>
      </c>
      <c r="D390" s="344">
        <v>77</v>
      </c>
      <c r="E390" s="344">
        <v>65</v>
      </c>
      <c r="F390" s="344">
        <v>78</v>
      </c>
      <c r="G390" s="344">
        <v>72</v>
      </c>
      <c r="H390" s="345">
        <v>87</v>
      </c>
      <c r="I390" s="87"/>
      <c r="J390" s="12"/>
      <c r="K390" s="7"/>
      <c r="L390" s="12"/>
      <c r="U390" s="3"/>
    </row>
    <row r="391" spans="1:10" ht="19.5" customHeight="1">
      <c r="A391" s="78"/>
      <c r="B391" s="12" t="s">
        <v>237</v>
      </c>
      <c r="C391" s="50">
        <f aca="true" t="shared" si="74" ref="C391:H391">C379-C390</f>
        <v>65</v>
      </c>
      <c r="D391" s="50">
        <f t="shared" si="74"/>
        <v>58</v>
      </c>
      <c r="E391" s="50">
        <f t="shared" si="74"/>
        <v>67</v>
      </c>
      <c r="F391" s="50">
        <f t="shared" si="74"/>
        <v>60</v>
      </c>
      <c r="G391" s="50">
        <f t="shared" si="74"/>
        <v>68</v>
      </c>
      <c r="H391" s="50">
        <f t="shared" si="74"/>
        <v>45</v>
      </c>
      <c r="I391" s="260">
        <f>(C391+D391+E391+F391+G391+H391)/6</f>
        <v>60.5</v>
      </c>
      <c r="J391" s="131"/>
    </row>
    <row r="392" spans="1:21" ht="19.5" customHeight="1">
      <c r="A392" s="78"/>
      <c r="B392" s="12" t="s">
        <v>167</v>
      </c>
      <c r="C392" s="15">
        <v>155</v>
      </c>
      <c r="D392" s="18">
        <v>130</v>
      </c>
      <c r="E392" s="18">
        <v>125</v>
      </c>
      <c r="F392" s="18">
        <v>150</v>
      </c>
      <c r="G392" s="18">
        <v>155</v>
      </c>
      <c r="H392" s="133">
        <v>128</v>
      </c>
      <c r="I392" s="79"/>
      <c r="J392" s="130"/>
      <c r="K392" s="7"/>
      <c r="L392" s="12"/>
      <c r="U392" s="3"/>
    </row>
    <row r="393" spans="1:21" ht="19.5" customHeight="1">
      <c r="A393" s="78"/>
      <c r="B393" s="12" t="s">
        <v>168</v>
      </c>
      <c r="C393" s="264">
        <v>245</v>
      </c>
      <c r="D393" s="49">
        <v>135</v>
      </c>
      <c r="E393" s="49">
        <v>155</v>
      </c>
      <c r="F393" s="49">
        <v>150</v>
      </c>
      <c r="G393" s="49">
        <v>165</v>
      </c>
      <c r="H393" s="202">
        <v>150</v>
      </c>
      <c r="I393" s="79"/>
      <c r="J393" s="130"/>
      <c r="K393" s="7"/>
      <c r="L393" s="12"/>
      <c r="U393" s="3"/>
    </row>
    <row r="394" spans="1:21" ht="19.5" customHeight="1" thickBot="1">
      <c r="A394" s="121"/>
      <c r="B394" s="14" t="s">
        <v>169</v>
      </c>
      <c r="C394" s="128">
        <f aca="true" t="shared" si="75" ref="C394:H394">C392+C393</f>
        <v>400</v>
      </c>
      <c r="D394" s="128">
        <f t="shared" si="75"/>
        <v>265</v>
      </c>
      <c r="E394" s="128">
        <f t="shared" si="75"/>
        <v>280</v>
      </c>
      <c r="F394" s="128">
        <f t="shared" si="75"/>
        <v>300</v>
      </c>
      <c r="G394" s="128">
        <f t="shared" si="75"/>
        <v>320</v>
      </c>
      <c r="H394" s="129">
        <f t="shared" si="75"/>
        <v>278</v>
      </c>
      <c r="I394" s="259">
        <f>(C394+D394+E394+F394+G394+H394)/6</f>
        <v>307.1666666666667</v>
      </c>
      <c r="J394" s="14"/>
      <c r="K394" s="13"/>
      <c r="L394" s="14"/>
      <c r="U394" s="3"/>
    </row>
    <row r="396" spans="1:10" ht="19.5" customHeight="1">
      <c r="A396" s="2" t="s">
        <v>19</v>
      </c>
      <c r="I396" s="81"/>
      <c r="J396" s="82"/>
    </row>
    <row r="397" spans="1:4" ht="19.5" customHeight="1">
      <c r="A397" s="2" t="s">
        <v>17</v>
      </c>
      <c r="C397" s="1" t="s">
        <v>213</v>
      </c>
      <c r="D397" s="38"/>
    </row>
    <row r="398" spans="1:4" ht="19.5" customHeight="1">
      <c r="A398" s="3"/>
      <c r="D398" s="38"/>
    </row>
    <row r="399" spans="1:7" ht="19.5" customHeight="1">
      <c r="A399" s="4" t="s">
        <v>0</v>
      </c>
      <c r="B399" s="4" t="s">
        <v>12</v>
      </c>
      <c r="E399" s="4" t="s">
        <v>209</v>
      </c>
      <c r="G399" s="4" t="s">
        <v>10</v>
      </c>
    </row>
    <row r="400" spans="1:7" ht="19.5" customHeight="1">
      <c r="A400" s="10">
        <v>36824</v>
      </c>
      <c r="B400" s="4">
        <v>20</v>
      </c>
      <c r="E400" s="4" t="s">
        <v>190</v>
      </c>
      <c r="G400" s="4" t="s">
        <v>191</v>
      </c>
    </row>
    <row r="401" spans="1:10" ht="19.5" customHeight="1" thickBot="1">
      <c r="A401" s="35" t="s">
        <v>58</v>
      </c>
      <c r="B401" s="63" t="s">
        <v>208</v>
      </c>
      <c r="C401" s="35" t="s">
        <v>20</v>
      </c>
      <c r="D401" s="35" t="s">
        <v>21</v>
      </c>
      <c r="E401" s="35" t="s">
        <v>22</v>
      </c>
      <c r="F401" s="35" t="s">
        <v>23</v>
      </c>
      <c r="G401" s="35" t="s">
        <v>24</v>
      </c>
      <c r="H401" s="35" t="s">
        <v>25</v>
      </c>
      <c r="I401" s="40" t="s">
        <v>187</v>
      </c>
      <c r="J401" s="40" t="s">
        <v>161</v>
      </c>
    </row>
    <row r="402" spans="1:10" ht="19.5" customHeight="1" thickTop="1">
      <c r="A402" s="219" t="s">
        <v>211</v>
      </c>
      <c r="B402" s="187" t="s">
        <v>57</v>
      </c>
      <c r="C402" s="42">
        <v>250</v>
      </c>
      <c r="D402" s="197">
        <v>260</v>
      </c>
      <c r="E402" s="197">
        <v>259</v>
      </c>
      <c r="F402" s="197">
        <v>255</v>
      </c>
      <c r="G402" s="197">
        <v>272</v>
      </c>
      <c r="H402" s="193">
        <v>248</v>
      </c>
      <c r="I402" s="22"/>
      <c r="J402" s="11"/>
    </row>
    <row r="403" spans="1:10" ht="19.5" customHeight="1">
      <c r="A403" s="78" t="s">
        <v>9</v>
      </c>
      <c r="B403" s="41" t="s">
        <v>216</v>
      </c>
      <c r="C403" s="25">
        <v>58</v>
      </c>
      <c r="D403" s="48">
        <v>45</v>
      </c>
      <c r="E403" s="48">
        <v>45</v>
      </c>
      <c r="F403" s="48">
        <v>45</v>
      </c>
      <c r="G403" s="48">
        <v>74</v>
      </c>
      <c r="H403" s="150">
        <v>48</v>
      </c>
      <c r="I403" s="7"/>
      <c r="J403" s="246">
        <f>STDEVP(C403:H403)</f>
        <v>10.65754818583211</v>
      </c>
    </row>
    <row r="404" spans="1:10" ht="19.5" customHeight="1">
      <c r="A404" s="222">
        <v>36404</v>
      </c>
      <c r="B404" s="7" t="s">
        <v>153</v>
      </c>
      <c r="C404" s="100">
        <f aca="true" t="shared" si="76" ref="C404:H404">C403/C402</f>
        <v>0.232</v>
      </c>
      <c r="D404" s="154">
        <f t="shared" si="76"/>
        <v>0.17307692307692307</v>
      </c>
      <c r="E404" s="154">
        <f t="shared" si="76"/>
        <v>0.17374517374517376</v>
      </c>
      <c r="F404" s="154">
        <f t="shared" si="76"/>
        <v>0.17647058823529413</v>
      </c>
      <c r="G404" s="154">
        <f t="shared" si="76"/>
        <v>0.27205882352941174</v>
      </c>
      <c r="H404" s="147">
        <f t="shared" si="76"/>
        <v>0.1935483870967742</v>
      </c>
      <c r="I404" s="101">
        <f>(C404+D404+E404+F404+G404+H404)/6</f>
        <v>0.20348331594726285</v>
      </c>
      <c r="J404" s="130"/>
    </row>
    <row r="405" spans="1:10" ht="19.5" customHeight="1">
      <c r="A405" s="188"/>
      <c r="B405" s="41" t="s">
        <v>217</v>
      </c>
      <c r="C405" s="102">
        <v>80</v>
      </c>
      <c r="D405" s="51">
        <v>69</v>
      </c>
      <c r="E405" s="51">
        <v>66</v>
      </c>
      <c r="F405" s="51">
        <v>67</v>
      </c>
      <c r="G405" s="51">
        <v>90</v>
      </c>
      <c r="H405" s="175">
        <v>72</v>
      </c>
      <c r="I405" s="7"/>
      <c r="J405" s="246">
        <f>STDEVP(C405:H405)</f>
        <v>8.504900548115382</v>
      </c>
    </row>
    <row r="406" spans="1:10" ht="19.5" customHeight="1">
      <c r="A406" s="78"/>
      <c r="B406" s="7" t="s">
        <v>154</v>
      </c>
      <c r="C406" s="114">
        <f aca="true" t="shared" si="77" ref="C406:H406">C405/C402</f>
        <v>0.32</v>
      </c>
      <c r="D406" s="156">
        <f t="shared" si="77"/>
        <v>0.2653846153846154</v>
      </c>
      <c r="E406" s="156">
        <f t="shared" si="77"/>
        <v>0.2548262548262548</v>
      </c>
      <c r="F406" s="156">
        <f t="shared" si="77"/>
        <v>0.2627450980392157</v>
      </c>
      <c r="G406" s="156">
        <f t="shared" si="77"/>
        <v>0.33088235294117646</v>
      </c>
      <c r="H406" s="148">
        <f t="shared" si="77"/>
        <v>0.2903225806451613</v>
      </c>
      <c r="I406" s="101">
        <f>(C406+D406+E406+F406+G406+H406)/6</f>
        <v>0.2873601503060706</v>
      </c>
      <c r="J406" s="130"/>
    </row>
    <row r="407" spans="1:10" ht="19.5" customHeight="1">
      <c r="A407" s="188"/>
      <c r="B407" s="41" t="s">
        <v>218</v>
      </c>
      <c r="C407" s="43">
        <v>200</v>
      </c>
      <c r="D407" s="49">
        <v>189</v>
      </c>
      <c r="E407" s="49">
        <v>204</v>
      </c>
      <c r="F407" s="49">
        <v>209</v>
      </c>
      <c r="G407" s="49">
        <v>203</v>
      </c>
      <c r="H407" s="168">
        <v>208</v>
      </c>
      <c r="I407" s="7"/>
      <c r="J407" s="246">
        <f>STDEVP(C407:H407)</f>
        <v>6.618576550554927</v>
      </c>
    </row>
    <row r="408" spans="1:22" ht="19.5" customHeight="1">
      <c r="A408" s="78"/>
      <c r="B408" s="12" t="s">
        <v>72</v>
      </c>
      <c r="C408" s="119">
        <v>32.72</v>
      </c>
      <c r="D408" s="232">
        <v>30.46</v>
      </c>
      <c r="E408" s="232">
        <v>30</v>
      </c>
      <c r="F408" s="232">
        <v>29.2</v>
      </c>
      <c r="G408" s="232">
        <v>31.27</v>
      </c>
      <c r="H408" s="86">
        <v>31.5</v>
      </c>
      <c r="I408" s="103">
        <f>(C408+D408+E408+F408+G408+H408)/6</f>
        <v>30.858333333333334</v>
      </c>
      <c r="J408" s="131">
        <f>STDEVP(G408:H408)</f>
        <v>0.11500000000014789</v>
      </c>
      <c r="L408" s="8"/>
      <c r="M408" s="8"/>
      <c r="N408" s="8"/>
      <c r="O408" s="8"/>
      <c r="P408" s="31"/>
      <c r="Q408" s="8"/>
      <c r="R408" s="8"/>
      <c r="S408" s="8">
        <f>SUM(L408:Q408)</f>
        <v>0</v>
      </c>
      <c r="T408" s="32">
        <f>SQRT(S408/(5-1))</f>
        <v>0</v>
      </c>
      <c r="V408" s="30">
        <f>(F408-G408)/2</f>
        <v>-1.0350000000000001</v>
      </c>
    </row>
    <row r="409" spans="1:10" ht="19.5" customHeight="1">
      <c r="A409" s="78"/>
      <c r="B409" s="41" t="s">
        <v>28</v>
      </c>
      <c r="C409" s="242">
        <v>32.72</v>
      </c>
      <c r="D409" s="266">
        <v>30.46</v>
      </c>
      <c r="E409" s="225">
        <v>31.47</v>
      </c>
      <c r="F409" s="225">
        <v>30.82</v>
      </c>
      <c r="G409" s="225">
        <v>31.27</v>
      </c>
      <c r="H409" s="224">
        <v>31.63</v>
      </c>
      <c r="I409" s="81">
        <f>(C409+D409+E409+F409+G409+H409)/6</f>
        <v>31.395</v>
      </c>
      <c r="J409" s="131">
        <f>STDEVP(C409:H409)</f>
        <v>0.711448053854521</v>
      </c>
    </row>
    <row r="410" spans="1:10" ht="19.5" customHeight="1">
      <c r="A410" s="120"/>
      <c r="B410" s="107" t="s">
        <v>27</v>
      </c>
      <c r="C410" s="228" t="s">
        <v>40</v>
      </c>
      <c r="D410" s="234" t="s">
        <v>40</v>
      </c>
      <c r="E410" s="234" t="s">
        <v>40</v>
      </c>
      <c r="F410" s="234" t="s">
        <v>40</v>
      </c>
      <c r="G410" s="234" t="s">
        <v>40</v>
      </c>
      <c r="H410" s="243" t="s">
        <v>40</v>
      </c>
      <c r="I410" s="7"/>
      <c r="J410" s="12"/>
    </row>
    <row r="411" spans="1:21" ht="19.5" customHeight="1">
      <c r="A411" s="116" t="s">
        <v>108</v>
      </c>
      <c r="B411" s="86" t="s">
        <v>165</v>
      </c>
      <c r="C411" s="355">
        <v>126</v>
      </c>
      <c r="D411" s="232">
        <v>124</v>
      </c>
      <c r="E411" s="232">
        <v>126</v>
      </c>
      <c r="F411" s="232">
        <v>126</v>
      </c>
      <c r="G411" s="232">
        <v>102</v>
      </c>
      <c r="H411" s="239">
        <v>175</v>
      </c>
      <c r="I411" s="87"/>
      <c r="J411" s="12"/>
      <c r="K411" s="78"/>
      <c r="L411" s="7"/>
      <c r="U411" s="3"/>
    </row>
    <row r="412" spans="1:21" ht="19.5" customHeight="1">
      <c r="A412" s="341" t="s">
        <v>252</v>
      </c>
      <c r="B412" s="342" t="s">
        <v>203</v>
      </c>
      <c r="C412" s="356">
        <v>110</v>
      </c>
      <c r="D412" s="316">
        <v>101</v>
      </c>
      <c r="E412" s="316">
        <v>117</v>
      </c>
      <c r="F412" s="316">
        <v>120</v>
      </c>
      <c r="G412" s="316">
        <v>80</v>
      </c>
      <c r="H412" s="317">
        <v>170</v>
      </c>
      <c r="I412" s="87"/>
      <c r="J412" s="12"/>
      <c r="K412" s="78"/>
      <c r="L412" s="7"/>
      <c r="U412" s="3"/>
    </row>
    <row r="413" spans="1:12" ht="19.5" customHeight="1">
      <c r="A413" s="78"/>
      <c r="B413" s="12" t="s">
        <v>212</v>
      </c>
      <c r="C413" s="50">
        <f aca="true" t="shared" si="78" ref="C413:H413">C411-C412</f>
        <v>16</v>
      </c>
      <c r="D413" s="50">
        <f t="shared" si="78"/>
        <v>23</v>
      </c>
      <c r="E413" s="50">
        <f t="shared" si="78"/>
        <v>9</v>
      </c>
      <c r="F413" s="50">
        <f t="shared" si="78"/>
        <v>6</v>
      </c>
      <c r="G413" s="50">
        <f t="shared" si="78"/>
        <v>22</v>
      </c>
      <c r="H413" s="95">
        <f t="shared" si="78"/>
        <v>5</v>
      </c>
      <c r="I413" s="260">
        <f>(C413+D413+E413+F413+G413+H413)/6</f>
        <v>13.5</v>
      </c>
      <c r="J413" s="131">
        <f>STDEVP(C413:H413)</f>
        <v>7.274384280931732</v>
      </c>
      <c r="K413" s="78"/>
      <c r="L413" s="7"/>
    </row>
    <row r="414" spans="1:21" ht="19.5" customHeight="1">
      <c r="A414" s="78"/>
      <c r="B414" s="12" t="s">
        <v>193</v>
      </c>
      <c r="C414" s="210">
        <v>22</v>
      </c>
      <c r="D414" s="48">
        <v>23</v>
      </c>
      <c r="E414" s="48">
        <v>14</v>
      </c>
      <c r="F414" s="48">
        <v>16</v>
      </c>
      <c r="G414" s="48">
        <v>15</v>
      </c>
      <c r="H414" s="135">
        <v>16</v>
      </c>
      <c r="I414" s="216">
        <f>(C414+D414+E414+F414+G414+H414)/6</f>
        <v>17.666666666666668</v>
      </c>
      <c r="J414" s="131"/>
      <c r="K414" s="78"/>
      <c r="L414" s="7"/>
      <c r="U414" s="3"/>
    </row>
    <row r="415" spans="1:21" ht="19.5" customHeight="1">
      <c r="A415" s="78"/>
      <c r="B415" s="12" t="s">
        <v>207</v>
      </c>
      <c r="C415" s="15">
        <v>45</v>
      </c>
      <c r="D415" s="18">
        <v>33</v>
      </c>
      <c r="E415" s="18">
        <v>35</v>
      </c>
      <c r="F415" s="18">
        <v>27</v>
      </c>
      <c r="G415" s="18">
        <v>49</v>
      </c>
      <c r="H415" s="133">
        <v>30</v>
      </c>
      <c r="I415" s="216">
        <f>(C415+D415+E415+F415+G415+H415)/6</f>
        <v>36.5</v>
      </c>
      <c r="J415" s="131"/>
      <c r="K415" s="78"/>
      <c r="L415" s="7"/>
      <c r="U415" s="3"/>
    </row>
    <row r="416" spans="1:21" ht="19.5" customHeight="1">
      <c r="A416" s="346"/>
      <c r="B416" s="347" t="s">
        <v>253</v>
      </c>
      <c r="C416" s="357">
        <f aca="true" t="shared" si="79" ref="C416:H416">C414+C415</f>
        <v>67</v>
      </c>
      <c r="D416" s="358">
        <f t="shared" si="79"/>
        <v>56</v>
      </c>
      <c r="E416" s="358">
        <f t="shared" si="79"/>
        <v>49</v>
      </c>
      <c r="F416" s="358">
        <f t="shared" si="79"/>
        <v>43</v>
      </c>
      <c r="G416" s="358">
        <f t="shared" si="79"/>
        <v>64</v>
      </c>
      <c r="H416" s="359">
        <f t="shared" si="79"/>
        <v>46</v>
      </c>
      <c r="I416" s="269">
        <f>(C416+D416+E416+F416+G416+H416)/6</f>
        <v>54.166666666666664</v>
      </c>
      <c r="J416" s="131">
        <f>STDEVP(C416:H416)</f>
        <v>8.97063109386526</v>
      </c>
      <c r="K416" s="7"/>
      <c r="L416" s="7"/>
      <c r="U416" s="3"/>
    </row>
    <row r="417" spans="1:21" ht="19.5" customHeight="1">
      <c r="A417" s="78" t="s">
        <v>251</v>
      </c>
      <c r="B417" s="12" t="s">
        <v>203</v>
      </c>
      <c r="C417" s="15">
        <v>105</v>
      </c>
      <c r="D417" s="18">
        <v>62</v>
      </c>
      <c r="E417" s="18">
        <v>115</v>
      </c>
      <c r="F417" s="18">
        <v>120</v>
      </c>
      <c r="G417" s="18">
        <v>78</v>
      </c>
      <c r="H417" s="133">
        <v>164</v>
      </c>
      <c r="I417" s="87"/>
      <c r="J417" s="12"/>
      <c r="K417" s="78"/>
      <c r="L417" s="7"/>
      <c r="U417" s="3"/>
    </row>
    <row r="418" spans="1:12" ht="19.5" customHeight="1">
      <c r="A418" s="78"/>
      <c r="B418" s="12" t="s">
        <v>212</v>
      </c>
      <c r="C418" s="50">
        <f aca="true" t="shared" si="80" ref="C418:H418">C411-C417</f>
        <v>21</v>
      </c>
      <c r="D418" s="50">
        <f t="shared" si="80"/>
        <v>62</v>
      </c>
      <c r="E418" s="50">
        <f t="shared" si="80"/>
        <v>11</v>
      </c>
      <c r="F418" s="50">
        <f t="shared" si="80"/>
        <v>6</v>
      </c>
      <c r="G418" s="50">
        <f t="shared" si="80"/>
        <v>24</v>
      </c>
      <c r="H418" s="50">
        <f t="shared" si="80"/>
        <v>11</v>
      </c>
      <c r="I418" s="260">
        <f>(C418+D418+E418+F418+G418+H418)/6</f>
        <v>22.5</v>
      </c>
      <c r="J418" s="131">
        <f>STDEVP(C418:H418)</f>
        <v>18.714967272212903</v>
      </c>
      <c r="K418" s="78"/>
      <c r="L418" s="7"/>
    </row>
    <row r="419" spans="1:21" ht="19.5" customHeight="1">
      <c r="A419" s="78"/>
      <c r="B419" s="12" t="s">
        <v>193</v>
      </c>
      <c r="C419" s="210">
        <v>31</v>
      </c>
      <c r="D419" s="48">
        <v>29</v>
      </c>
      <c r="E419" s="48">
        <v>22</v>
      </c>
      <c r="F419" s="48">
        <v>24</v>
      </c>
      <c r="G419" s="48">
        <v>25</v>
      </c>
      <c r="H419" s="135">
        <v>30</v>
      </c>
      <c r="I419" s="216">
        <f>(C419+D419+E419+F419+G419+H419)/6</f>
        <v>26.833333333333332</v>
      </c>
      <c r="J419" s="131"/>
      <c r="K419" s="78"/>
      <c r="L419" s="7"/>
      <c r="U419" s="3"/>
    </row>
    <row r="420" spans="1:21" ht="19.5" customHeight="1">
      <c r="A420" s="78"/>
      <c r="B420" s="12" t="s">
        <v>207</v>
      </c>
      <c r="C420" s="15">
        <v>60</v>
      </c>
      <c r="D420" s="18">
        <v>47</v>
      </c>
      <c r="E420" s="18">
        <v>47</v>
      </c>
      <c r="F420" s="18">
        <v>38</v>
      </c>
      <c r="G420" s="18">
        <v>65</v>
      </c>
      <c r="H420" s="133">
        <v>51</v>
      </c>
      <c r="I420" s="216">
        <f>(C420+D420+E420+F420+G420+H420)/6</f>
        <v>51.333333333333336</v>
      </c>
      <c r="J420" s="131"/>
      <c r="K420" s="78"/>
      <c r="L420" s="7"/>
      <c r="U420" s="3"/>
    </row>
    <row r="421" spans="1:21" ht="19.5" customHeight="1">
      <c r="A421" s="346"/>
      <c r="B421" s="347" t="s">
        <v>253</v>
      </c>
      <c r="C421" s="360">
        <f aca="true" t="shared" si="81" ref="C421:H421">C419+C420</f>
        <v>91</v>
      </c>
      <c r="D421" s="348">
        <f t="shared" si="81"/>
        <v>76</v>
      </c>
      <c r="E421" s="348">
        <f t="shared" si="81"/>
        <v>69</v>
      </c>
      <c r="F421" s="348">
        <f t="shared" si="81"/>
        <v>62</v>
      </c>
      <c r="G421" s="348">
        <f t="shared" si="81"/>
        <v>90</v>
      </c>
      <c r="H421" s="349">
        <f t="shared" si="81"/>
        <v>81</v>
      </c>
      <c r="I421" s="269">
        <f>(C421+D421+E421+F421+G421+H421)/6</f>
        <v>78.16666666666667</v>
      </c>
      <c r="J421" s="131">
        <f>STDEVP(C421:H421)</f>
        <v>10.510576683618375</v>
      </c>
      <c r="K421" s="7"/>
      <c r="L421" s="7"/>
      <c r="U421" s="3"/>
    </row>
    <row r="422" spans="1:21" ht="19.5" customHeight="1">
      <c r="A422" s="78" t="s">
        <v>248</v>
      </c>
      <c r="B422" s="12" t="s">
        <v>254</v>
      </c>
      <c r="C422" s="177"/>
      <c r="D422" s="20">
        <v>95</v>
      </c>
      <c r="E422" s="20">
        <v>80</v>
      </c>
      <c r="F422" s="20">
        <v>86</v>
      </c>
      <c r="G422" s="20">
        <v>80</v>
      </c>
      <c r="H422" s="134">
        <v>130</v>
      </c>
      <c r="I422" s="87"/>
      <c r="J422" s="12"/>
      <c r="K422" s="78"/>
      <c r="L422" s="7"/>
      <c r="U422" s="3"/>
    </row>
    <row r="423" spans="1:12" ht="19.5" customHeight="1">
      <c r="A423" s="78"/>
      <c r="B423" s="12" t="s">
        <v>164</v>
      </c>
      <c r="C423" s="50" t="s">
        <v>235</v>
      </c>
      <c r="D423" s="50">
        <f>D411-D422</f>
        <v>29</v>
      </c>
      <c r="E423" s="50">
        <f>E411-E422</f>
        <v>46</v>
      </c>
      <c r="F423" s="50">
        <f>F411-F422</f>
        <v>40</v>
      </c>
      <c r="G423" s="50">
        <f>G411-G422</f>
        <v>22</v>
      </c>
      <c r="H423" s="50">
        <f>H411-H422</f>
        <v>45</v>
      </c>
      <c r="I423" s="260">
        <f>(D423+E423+F423+G423+H423)/5</f>
        <v>36.4</v>
      </c>
      <c r="J423" s="131">
        <f>STDEVP(C423:H423)</f>
        <v>9.393614852653903</v>
      </c>
      <c r="K423" s="78"/>
      <c r="L423" s="7"/>
    </row>
    <row r="424" spans="1:21" ht="19.5" customHeight="1">
      <c r="A424" s="78"/>
      <c r="B424" s="12" t="s">
        <v>167</v>
      </c>
      <c r="C424" s="15"/>
      <c r="D424" s="18">
        <v>45</v>
      </c>
      <c r="E424" s="18">
        <v>55</v>
      </c>
      <c r="F424" s="18">
        <v>95</v>
      </c>
      <c r="G424" s="18">
        <v>60</v>
      </c>
      <c r="H424" s="133">
        <v>65</v>
      </c>
      <c r="I424" s="79"/>
      <c r="J424" s="130"/>
      <c r="K424" s="78"/>
      <c r="L424" s="7"/>
      <c r="U424" s="3"/>
    </row>
    <row r="425" spans="1:21" ht="19.5" customHeight="1">
      <c r="A425" s="78"/>
      <c r="B425" s="12" t="s">
        <v>168</v>
      </c>
      <c r="C425" s="264"/>
      <c r="D425" s="49">
        <v>90</v>
      </c>
      <c r="E425" s="49">
        <v>95</v>
      </c>
      <c r="F425" s="49">
        <v>100</v>
      </c>
      <c r="G425" s="49">
        <v>90</v>
      </c>
      <c r="H425" s="202">
        <v>100</v>
      </c>
      <c r="I425" s="79"/>
      <c r="J425" s="130"/>
      <c r="K425" s="78"/>
      <c r="L425" s="7"/>
      <c r="U425" s="3"/>
    </row>
    <row r="426" spans="1:21" ht="19.5" customHeight="1" thickBot="1">
      <c r="A426" s="121"/>
      <c r="B426" s="14" t="s">
        <v>169</v>
      </c>
      <c r="C426" s="128" t="s">
        <v>236</v>
      </c>
      <c r="D426" s="128">
        <f>D424+D425</f>
        <v>135</v>
      </c>
      <c r="E426" s="128">
        <f>E424+E425</f>
        <v>150</v>
      </c>
      <c r="F426" s="128">
        <f>F424+F425</f>
        <v>195</v>
      </c>
      <c r="G426" s="128">
        <f>G424+G425</f>
        <v>150</v>
      </c>
      <c r="H426" s="129">
        <f>H424+H425</f>
        <v>165</v>
      </c>
      <c r="I426" s="259">
        <f>(D426+E426+F426+G426+H426)/5</f>
        <v>159</v>
      </c>
      <c r="J426" s="221">
        <f>STDEVP(D426:H426)</f>
        <v>20.346989949375804</v>
      </c>
      <c r="K426" s="78"/>
      <c r="L426" s="7"/>
      <c r="U426" s="3"/>
    </row>
    <row r="428" spans="1:10" ht="19.5" customHeight="1">
      <c r="A428" s="2" t="s">
        <v>19</v>
      </c>
      <c r="I428" s="81"/>
      <c r="J428" s="82"/>
    </row>
    <row r="429" spans="1:4" ht="19.5" customHeight="1">
      <c r="A429" s="2" t="s">
        <v>17</v>
      </c>
      <c r="C429" s="1" t="s">
        <v>273</v>
      </c>
      <c r="D429" s="38"/>
    </row>
    <row r="430" spans="1:4" ht="19.5" customHeight="1">
      <c r="A430" s="3"/>
      <c r="D430" s="38"/>
    </row>
    <row r="431" spans="1:7" ht="19.5" customHeight="1">
      <c r="A431" s="4" t="s">
        <v>0</v>
      </c>
      <c r="B431" s="4" t="s">
        <v>12</v>
      </c>
      <c r="E431" s="4" t="s">
        <v>209</v>
      </c>
      <c r="G431" s="4" t="s">
        <v>10</v>
      </c>
    </row>
    <row r="432" spans="1:7" ht="19.5" customHeight="1">
      <c r="A432" s="10">
        <v>36838</v>
      </c>
      <c r="B432" s="4" t="s">
        <v>85</v>
      </c>
      <c r="E432" s="4" t="s">
        <v>190</v>
      </c>
      <c r="G432" s="4" t="s">
        <v>191</v>
      </c>
    </row>
    <row r="433" spans="1:10" ht="19.5" customHeight="1" thickBot="1">
      <c r="A433" s="35" t="s">
        <v>58</v>
      </c>
      <c r="B433" s="63" t="s">
        <v>208</v>
      </c>
      <c r="C433" s="35" t="s">
        <v>20</v>
      </c>
      <c r="D433" s="35" t="s">
        <v>21</v>
      </c>
      <c r="E433" s="35" t="s">
        <v>22</v>
      </c>
      <c r="F433" s="35" t="s">
        <v>23</v>
      </c>
      <c r="G433" s="35" t="s">
        <v>24</v>
      </c>
      <c r="H433" s="35" t="s">
        <v>25</v>
      </c>
      <c r="I433" s="40" t="s">
        <v>187</v>
      </c>
      <c r="J433" s="40" t="s">
        <v>161</v>
      </c>
    </row>
    <row r="434" spans="1:10" ht="19.5" customHeight="1" thickTop="1">
      <c r="A434" s="219" t="s">
        <v>125</v>
      </c>
      <c r="B434" s="187" t="s">
        <v>57</v>
      </c>
      <c r="C434" s="42">
        <v>230</v>
      </c>
      <c r="D434" s="197">
        <v>214</v>
      </c>
      <c r="E434" s="197">
        <v>220</v>
      </c>
      <c r="F434" s="197">
        <v>229</v>
      </c>
      <c r="G434" s="197">
        <v>238</v>
      </c>
      <c r="H434" s="193">
        <v>234</v>
      </c>
      <c r="I434" s="22"/>
      <c r="J434" s="11"/>
    </row>
    <row r="435" spans="1:10" ht="19.5" customHeight="1">
      <c r="A435" s="78" t="s">
        <v>9</v>
      </c>
      <c r="B435" s="41" t="s">
        <v>219</v>
      </c>
      <c r="C435" s="25">
        <v>59</v>
      </c>
      <c r="D435" s="48">
        <v>44</v>
      </c>
      <c r="E435" s="48">
        <v>40</v>
      </c>
      <c r="F435" s="48">
        <v>51</v>
      </c>
      <c r="G435" s="48">
        <v>48</v>
      </c>
      <c r="H435" s="150">
        <v>42</v>
      </c>
      <c r="I435" s="7"/>
      <c r="J435" s="246">
        <f>STDEVP(C435:H435)</f>
        <v>6.368324391514267</v>
      </c>
    </row>
    <row r="436" spans="1:10" ht="19.5" customHeight="1">
      <c r="A436" s="188"/>
      <c r="B436" s="7" t="s">
        <v>153</v>
      </c>
      <c r="C436" s="100">
        <f aca="true" t="shared" si="82" ref="C436:H436">C435/C434</f>
        <v>0.2565217391304348</v>
      </c>
      <c r="D436" s="154">
        <f t="shared" si="82"/>
        <v>0.205607476635514</v>
      </c>
      <c r="E436" s="154">
        <f t="shared" si="82"/>
        <v>0.18181818181818182</v>
      </c>
      <c r="F436" s="154">
        <f t="shared" si="82"/>
        <v>0.22270742358078602</v>
      </c>
      <c r="G436" s="154">
        <f t="shared" si="82"/>
        <v>0.20168067226890757</v>
      </c>
      <c r="H436" s="147">
        <f t="shared" si="82"/>
        <v>0.1794871794871795</v>
      </c>
      <c r="I436" s="101">
        <f>(C436+D436+E436+F436+G436+H436)/6</f>
        <v>0.20797044548683394</v>
      </c>
      <c r="J436" s="130"/>
    </row>
    <row r="437" spans="1:10" ht="19.5" customHeight="1">
      <c r="A437" s="188"/>
      <c r="B437" s="41" t="s">
        <v>217</v>
      </c>
      <c r="C437" s="102">
        <v>91</v>
      </c>
      <c r="D437" s="51">
        <v>66</v>
      </c>
      <c r="E437" s="51">
        <v>66</v>
      </c>
      <c r="F437" s="51">
        <v>80</v>
      </c>
      <c r="G437" s="51">
        <v>74</v>
      </c>
      <c r="H437" s="175">
        <v>68</v>
      </c>
      <c r="I437" s="7"/>
      <c r="J437" s="246">
        <f>STDEVP(C437:H437)</f>
        <v>9.02619644270067</v>
      </c>
    </row>
    <row r="438" spans="1:10" ht="19.5" customHeight="1">
      <c r="A438" s="78"/>
      <c r="B438" s="7" t="s">
        <v>154</v>
      </c>
      <c r="C438" s="114">
        <f aca="true" t="shared" si="83" ref="C438:H438">C437/C434</f>
        <v>0.39565217391304347</v>
      </c>
      <c r="D438" s="156">
        <f t="shared" si="83"/>
        <v>0.308411214953271</v>
      </c>
      <c r="E438" s="156">
        <f t="shared" si="83"/>
        <v>0.3</v>
      </c>
      <c r="F438" s="156">
        <f t="shared" si="83"/>
        <v>0.34934497816593885</v>
      </c>
      <c r="G438" s="156">
        <f t="shared" si="83"/>
        <v>0.31092436974789917</v>
      </c>
      <c r="H438" s="148">
        <f t="shared" si="83"/>
        <v>0.2905982905982906</v>
      </c>
      <c r="I438" s="101">
        <f>(C438+D438+E438+F438+G438+H438)/6</f>
        <v>0.3258218378964072</v>
      </c>
      <c r="J438" s="130"/>
    </row>
    <row r="439" spans="1:10" ht="19.5" customHeight="1">
      <c r="A439" s="188"/>
      <c r="B439" s="41" t="s">
        <v>218</v>
      </c>
      <c r="C439" s="43">
        <v>245</v>
      </c>
      <c r="D439" s="49">
        <v>208</v>
      </c>
      <c r="E439" s="49">
        <v>210</v>
      </c>
      <c r="F439" s="49">
        <v>228</v>
      </c>
      <c r="G439" s="49">
        <v>207</v>
      </c>
      <c r="H439" s="168">
        <v>226</v>
      </c>
      <c r="I439" s="7"/>
      <c r="J439" s="246">
        <f>STDEVP(C439:H439)</f>
        <v>13.755806854642232</v>
      </c>
    </row>
    <row r="440" spans="1:22" ht="19.5" customHeight="1">
      <c r="A440" s="78"/>
      <c r="B440" s="12" t="s">
        <v>72</v>
      </c>
      <c r="C440" s="119"/>
      <c r="D440" s="232"/>
      <c r="E440" s="232"/>
      <c r="F440" s="232"/>
      <c r="G440" s="232">
        <v>28.2</v>
      </c>
      <c r="H440" s="86"/>
      <c r="I440" s="103"/>
      <c r="J440" s="131"/>
      <c r="L440" s="8"/>
      <c r="M440" s="8"/>
      <c r="N440" s="8"/>
      <c r="O440" s="8"/>
      <c r="P440" s="31"/>
      <c r="Q440" s="8"/>
      <c r="R440" s="8"/>
      <c r="S440" s="8">
        <f>SUM(L440:Q440)</f>
        <v>0</v>
      </c>
      <c r="T440" s="32">
        <f>SQRT(S440/(5-1))</f>
        <v>0</v>
      </c>
      <c r="V440" s="30">
        <f>(F440-G440)/2</f>
        <v>-14.1</v>
      </c>
    </row>
    <row r="441" spans="1:10" ht="19.5" customHeight="1">
      <c r="A441" s="78"/>
      <c r="B441" s="41" t="s">
        <v>28</v>
      </c>
      <c r="C441" s="242">
        <v>33.36</v>
      </c>
      <c r="D441" s="225">
        <v>31.79</v>
      </c>
      <c r="E441" s="266">
        <v>31.47</v>
      </c>
      <c r="F441" s="266">
        <v>31.47</v>
      </c>
      <c r="G441" s="225"/>
      <c r="H441" s="224">
        <v>34.45</v>
      </c>
      <c r="I441" s="81">
        <f>(C441+D441+E441+F441+H441)/5</f>
        <v>32.508</v>
      </c>
      <c r="J441" s="131">
        <f>STDEVP(C441:H441)</f>
        <v>1.1973036373450683</v>
      </c>
    </row>
    <row r="442" spans="1:10" ht="19.5" customHeight="1" thickBot="1">
      <c r="A442" s="280"/>
      <c r="B442" s="378" t="s">
        <v>27</v>
      </c>
      <c r="C442" s="379" t="s">
        <v>40</v>
      </c>
      <c r="D442" s="380" t="s">
        <v>40</v>
      </c>
      <c r="E442" s="380" t="s">
        <v>40</v>
      </c>
      <c r="F442" s="380" t="s">
        <v>40</v>
      </c>
      <c r="G442" s="380" t="s">
        <v>40</v>
      </c>
      <c r="H442" s="389" t="s">
        <v>40</v>
      </c>
      <c r="I442" s="281"/>
      <c r="J442" s="286"/>
    </row>
    <row r="443" spans="1:10" ht="19.5" customHeight="1">
      <c r="A443" s="7"/>
      <c r="B443" s="41"/>
      <c r="C443" s="59"/>
      <c r="D443" s="59"/>
      <c r="E443" s="59"/>
      <c r="F443" s="59"/>
      <c r="G443" s="59"/>
      <c r="H443" s="59"/>
      <c r="I443" s="7"/>
      <c r="J443" s="7"/>
    </row>
    <row r="444" spans="2:8" s="7" customFormat="1" ht="19.5" customHeight="1">
      <c r="B444" s="41"/>
      <c r="C444" s="59"/>
      <c r="D444" s="59"/>
      <c r="E444" s="59"/>
      <c r="F444" s="59"/>
      <c r="G444" s="59" t="s">
        <v>281</v>
      </c>
      <c r="H444" s="59"/>
    </row>
    <row r="445" spans="1:10" s="7" customFormat="1" ht="19.5" customHeight="1">
      <c r="A445" s="381" t="s">
        <v>19</v>
      </c>
      <c r="B445" s="41"/>
      <c r="I445" s="81"/>
      <c r="J445" s="82"/>
    </row>
    <row r="446" spans="1:4" s="281" customFormat="1" ht="19.5" customHeight="1" thickBot="1">
      <c r="A446" s="382" t="s">
        <v>17</v>
      </c>
      <c r="B446" s="383"/>
      <c r="C446" s="384" t="s">
        <v>273</v>
      </c>
      <c r="D446" s="385"/>
    </row>
    <row r="447" spans="1:21" ht="19.5" customHeight="1">
      <c r="A447" s="116" t="s">
        <v>108</v>
      </c>
      <c r="B447" s="12" t="s">
        <v>196</v>
      </c>
      <c r="C447" s="15">
        <v>101</v>
      </c>
      <c r="D447" s="18">
        <v>65</v>
      </c>
      <c r="E447" s="18">
        <v>75</v>
      </c>
      <c r="F447" s="18">
        <v>117</v>
      </c>
      <c r="G447" s="18">
        <v>108</v>
      </c>
      <c r="H447" s="273">
        <v>105</v>
      </c>
      <c r="I447" s="87"/>
      <c r="J447" s="12"/>
      <c r="K447" s="78"/>
      <c r="L447" s="7"/>
      <c r="U447" s="3"/>
    </row>
    <row r="448" spans="1:21" ht="19.5" customHeight="1">
      <c r="A448" s="116"/>
      <c r="B448" s="12" t="s">
        <v>223</v>
      </c>
      <c r="C448" s="15">
        <v>111</v>
      </c>
      <c r="D448" s="18">
        <v>96</v>
      </c>
      <c r="E448" s="18">
        <v>69</v>
      </c>
      <c r="F448" s="18">
        <v>92</v>
      </c>
      <c r="G448" s="18">
        <v>104</v>
      </c>
      <c r="H448" s="133">
        <v>109</v>
      </c>
      <c r="I448" s="87"/>
      <c r="J448" s="12"/>
      <c r="K448" s="7"/>
      <c r="L448" s="7"/>
      <c r="U448" s="3"/>
    </row>
    <row r="449" spans="1:12" ht="19.5" customHeight="1">
      <c r="A449" s="78"/>
      <c r="B449" s="175" t="s">
        <v>227</v>
      </c>
      <c r="C449" s="102">
        <f aca="true" t="shared" si="84" ref="C449:H449">(C447+C448)/2</f>
        <v>106</v>
      </c>
      <c r="D449" s="51">
        <f t="shared" si="84"/>
        <v>80.5</v>
      </c>
      <c r="E449" s="51">
        <f t="shared" si="84"/>
        <v>72</v>
      </c>
      <c r="F449" s="51">
        <f t="shared" si="84"/>
        <v>104.5</v>
      </c>
      <c r="G449" s="51">
        <f t="shared" si="84"/>
        <v>106</v>
      </c>
      <c r="H449" s="205">
        <f t="shared" si="84"/>
        <v>107</v>
      </c>
      <c r="I449" s="269"/>
      <c r="J449" s="131"/>
      <c r="K449" s="7"/>
      <c r="L449" s="7"/>
    </row>
    <row r="450" spans="1:21" ht="19.5" customHeight="1">
      <c r="A450" s="341" t="s">
        <v>252</v>
      </c>
      <c r="B450" s="342" t="s">
        <v>255</v>
      </c>
      <c r="C450" s="356">
        <v>110</v>
      </c>
      <c r="D450" s="316">
        <v>68</v>
      </c>
      <c r="E450" s="316">
        <v>73</v>
      </c>
      <c r="F450" s="316">
        <v>118</v>
      </c>
      <c r="G450" s="316">
        <v>110</v>
      </c>
      <c r="H450" s="317">
        <v>108</v>
      </c>
      <c r="I450" s="87"/>
      <c r="J450" s="12"/>
      <c r="K450" s="78"/>
      <c r="L450" s="7"/>
      <c r="U450" s="3"/>
    </row>
    <row r="451" spans="1:21" ht="19.5" customHeight="1">
      <c r="A451" s="116"/>
      <c r="B451" s="12" t="s">
        <v>256</v>
      </c>
      <c r="C451" s="210">
        <v>112</v>
      </c>
      <c r="D451" s="48">
        <v>91</v>
      </c>
      <c r="E451" s="48">
        <v>72</v>
      </c>
      <c r="F451" s="48">
        <v>90</v>
      </c>
      <c r="G451" s="48">
        <v>100</v>
      </c>
      <c r="H451" s="135">
        <v>107</v>
      </c>
      <c r="I451" s="87"/>
      <c r="J451" s="12"/>
      <c r="K451" s="7"/>
      <c r="L451" s="7"/>
      <c r="U451" s="3"/>
    </row>
    <row r="452" spans="1:12" ht="19.5" customHeight="1">
      <c r="A452" s="78"/>
      <c r="B452" s="175" t="s">
        <v>269</v>
      </c>
      <c r="C452" s="102">
        <f aca="true" t="shared" si="85" ref="C452:H452">(C450+C451)/2</f>
        <v>111</v>
      </c>
      <c r="D452" s="51">
        <f t="shared" si="85"/>
        <v>79.5</v>
      </c>
      <c r="E452" s="51">
        <f t="shared" si="85"/>
        <v>72.5</v>
      </c>
      <c r="F452" s="51">
        <f t="shared" si="85"/>
        <v>104</v>
      </c>
      <c r="G452" s="51">
        <f t="shared" si="85"/>
        <v>105</v>
      </c>
      <c r="H452" s="205">
        <f t="shared" si="85"/>
        <v>107.5</v>
      </c>
      <c r="I452" s="269"/>
      <c r="J452" s="131"/>
      <c r="K452" s="7"/>
      <c r="L452" s="7"/>
    </row>
    <row r="453" spans="1:12" ht="19.5" customHeight="1">
      <c r="A453" s="78"/>
      <c r="B453" s="12" t="s">
        <v>272</v>
      </c>
      <c r="C453" s="49">
        <f aca="true" t="shared" si="86" ref="C453:H453">C452-C449</f>
        <v>5</v>
      </c>
      <c r="D453" s="49">
        <f t="shared" si="86"/>
        <v>-1</v>
      </c>
      <c r="E453" s="49">
        <f t="shared" si="86"/>
        <v>0.5</v>
      </c>
      <c r="F453" s="49">
        <f t="shared" si="86"/>
        <v>-0.5</v>
      </c>
      <c r="G453" s="49">
        <f t="shared" si="86"/>
        <v>-1</v>
      </c>
      <c r="H453" s="202">
        <f t="shared" si="86"/>
        <v>0.5</v>
      </c>
      <c r="I453" s="269">
        <f>(C453+D453+E453+F453+G453+H453)/6</f>
        <v>0.5833333333333334</v>
      </c>
      <c r="J453" s="131">
        <f>STDEVP(G453:H453)</f>
        <v>0.75</v>
      </c>
      <c r="K453" s="7"/>
      <c r="L453" s="7"/>
    </row>
    <row r="454" spans="1:21" ht="19.5" customHeight="1">
      <c r="A454" s="78"/>
      <c r="B454" s="12" t="s">
        <v>270</v>
      </c>
      <c r="C454" s="386">
        <v>28</v>
      </c>
      <c r="D454" s="4">
        <v>23</v>
      </c>
      <c r="E454" s="18">
        <v>11</v>
      </c>
      <c r="F454" s="18">
        <v>35</v>
      </c>
      <c r="G454" s="18">
        <v>18</v>
      </c>
      <c r="H454" s="133">
        <v>23</v>
      </c>
      <c r="I454" s="190">
        <f>(C454+D454+E454+F454+G454+H454)/6</f>
        <v>23</v>
      </c>
      <c r="J454" s="131"/>
      <c r="K454" s="78"/>
      <c r="L454" s="7"/>
      <c r="U454" s="3"/>
    </row>
    <row r="455" spans="1:21" ht="19.5" customHeight="1">
      <c r="A455" s="78"/>
      <c r="B455" s="12" t="s">
        <v>271</v>
      </c>
      <c r="C455" s="211">
        <v>44</v>
      </c>
      <c r="D455" s="51">
        <v>10</v>
      </c>
      <c r="E455" s="51">
        <v>20</v>
      </c>
      <c r="F455" s="51">
        <v>20</v>
      </c>
      <c r="G455" s="51">
        <v>20</v>
      </c>
      <c r="H455" s="205">
        <v>20</v>
      </c>
      <c r="I455" s="190">
        <f>(C455+D455+E455+F455+G455+H455)/6</f>
        <v>22.333333333333332</v>
      </c>
      <c r="J455" s="131"/>
      <c r="K455" s="78"/>
      <c r="L455" s="7"/>
      <c r="U455" s="3"/>
    </row>
    <row r="456" spans="1:12" ht="19.5" customHeight="1">
      <c r="A456" s="375"/>
      <c r="B456" s="376" t="s">
        <v>169</v>
      </c>
      <c r="C456" s="311">
        <f aca="true" t="shared" si="87" ref="C456:H456">C454+C455</f>
        <v>72</v>
      </c>
      <c r="D456" s="312">
        <f t="shared" si="87"/>
        <v>33</v>
      </c>
      <c r="E456" s="312">
        <f t="shared" si="87"/>
        <v>31</v>
      </c>
      <c r="F456" s="312">
        <f t="shared" si="87"/>
        <v>55</v>
      </c>
      <c r="G456" s="312">
        <f t="shared" si="87"/>
        <v>38</v>
      </c>
      <c r="H456" s="320">
        <f t="shared" si="87"/>
        <v>43</v>
      </c>
      <c r="I456" s="387">
        <f>(C456+D456+E456+F456+G456+H456)/6</f>
        <v>45.333333333333336</v>
      </c>
      <c r="J456" s="388">
        <f>STDEVP(G456:H456)</f>
        <v>2.5</v>
      </c>
      <c r="K456" s="78"/>
      <c r="L456" s="7"/>
    </row>
    <row r="457" spans="1:21" ht="19.5" customHeight="1">
      <c r="A457" s="341" t="s">
        <v>251</v>
      </c>
      <c r="B457" s="342" t="s">
        <v>255</v>
      </c>
      <c r="C457" s="356">
        <v>109</v>
      </c>
      <c r="D457" s="316">
        <v>68</v>
      </c>
      <c r="E457" s="316">
        <v>76</v>
      </c>
      <c r="F457" s="316">
        <v>121</v>
      </c>
      <c r="G457" s="316">
        <v>106</v>
      </c>
      <c r="H457" s="317">
        <v>108</v>
      </c>
      <c r="I457" s="87"/>
      <c r="J457" s="12"/>
      <c r="K457" s="78"/>
      <c r="L457" s="7"/>
      <c r="U457" s="3"/>
    </row>
    <row r="458" spans="1:21" ht="19.5" customHeight="1">
      <c r="A458" s="116"/>
      <c r="B458" s="12" t="s">
        <v>256</v>
      </c>
      <c r="C458" s="210">
        <v>116</v>
      </c>
      <c r="D458" s="48">
        <v>93</v>
      </c>
      <c r="E458" s="48">
        <v>73</v>
      </c>
      <c r="F458" s="48">
        <v>92</v>
      </c>
      <c r="G458" s="48">
        <v>104</v>
      </c>
      <c r="H458" s="135">
        <v>107</v>
      </c>
      <c r="I458" s="87"/>
      <c r="J458" s="12"/>
      <c r="K458" s="7"/>
      <c r="L458" s="7"/>
      <c r="U458" s="3"/>
    </row>
    <row r="459" spans="1:12" ht="19.5" customHeight="1">
      <c r="A459" s="78"/>
      <c r="B459" s="175" t="s">
        <v>269</v>
      </c>
      <c r="C459" s="102">
        <f aca="true" t="shared" si="88" ref="C459:H459">(C457+C458)/2</f>
        <v>112.5</v>
      </c>
      <c r="D459" s="51">
        <f t="shared" si="88"/>
        <v>80.5</v>
      </c>
      <c r="E459" s="51">
        <f t="shared" si="88"/>
        <v>74.5</v>
      </c>
      <c r="F459" s="51">
        <f t="shared" si="88"/>
        <v>106.5</v>
      </c>
      <c r="G459" s="51">
        <f t="shared" si="88"/>
        <v>105</v>
      </c>
      <c r="H459" s="205">
        <f t="shared" si="88"/>
        <v>107.5</v>
      </c>
      <c r="I459" s="269"/>
      <c r="J459" s="131"/>
      <c r="K459" s="7"/>
      <c r="L459" s="7"/>
    </row>
    <row r="460" spans="1:12" ht="19.5" customHeight="1">
      <c r="A460" s="78"/>
      <c r="B460" s="12" t="s">
        <v>272</v>
      </c>
      <c r="C460" s="49">
        <f aca="true" t="shared" si="89" ref="C460:H460">C459-C449</f>
        <v>6.5</v>
      </c>
      <c r="D460" s="49">
        <f t="shared" si="89"/>
        <v>0</v>
      </c>
      <c r="E460" s="49">
        <f t="shared" si="89"/>
        <v>2.5</v>
      </c>
      <c r="F460" s="49">
        <f t="shared" si="89"/>
        <v>2</v>
      </c>
      <c r="G460" s="49">
        <f t="shared" si="89"/>
        <v>-1</v>
      </c>
      <c r="H460" s="202">
        <f t="shared" si="89"/>
        <v>0.5</v>
      </c>
      <c r="I460" s="269">
        <f>(C460+D460+E460+F460+G460+H460)/6</f>
        <v>1.75</v>
      </c>
      <c r="J460" s="131">
        <f>STDEVP(G460:H460)</f>
        <v>0.75</v>
      </c>
      <c r="K460" s="7"/>
      <c r="L460" s="7"/>
    </row>
    <row r="461" spans="1:21" ht="19.5" customHeight="1">
      <c r="A461" s="78"/>
      <c r="B461" s="12" t="s">
        <v>274</v>
      </c>
      <c r="C461" s="386">
        <v>58</v>
      </c>
      <c r="D461" s="4">
        <v>42</v>
      </c>
      <c r="E461" s="18">
        <v>23</v>
      </c>
      <c r="F461" s="18">
        <v>56</v>
      </c>
      <c r="G461" s="18">
        <v>36</v>
      </c>
      <c r="H461" s="133">
        <v>43</v>
      </c>
      <c r="I461" s="190">
        <f>(C461+D461+E461+F461+G461+H461)/6</f>
        <v>43</v>
      </c>
      <c r="J461" s="131"/>
      <c r="K461" s="78"/>
      <c r="L461" s="7"/>
      <c r="U461" s="3"/>
    </row>
    <row r="462" spans="1:21" ht="19.5" customHeight="1">
      <c r="A462" s="78"/>
      <c r="B462" s="12" t="s">
        <v>271</v>
      </c>
      <c r="C462" s="210">
        <v>68</v>
      </c>
      <c r="D462" s="48">
        <v>18</v>
      </c>
      <c r="E462" s="48">
        <v>40</v>
      </c>
      <c r="F462" s="48">
        <v>42</v>
      </c>
      <c r="G462" s="48">
        <v>35</v>
      </c>
      <c r="H462" s="135">
        <v>39</v>
      </c>
      <c r="I462" s="190">
        <f>(C462+D462+E462+F462+G462+H462)/6</f>
        <v>40.333333333333336</v>
      </c>
      <c r="J462" s="131"/>
      <c r="K462" s="78"/>
      <c r="L462" s="7"/>
      <c r="U462" s="3"/>
    </row>
    <row r="463" spans="1:12" ht="19.5" customHeight="1">
      <c r="A463" s="375"/>
      <c r="B463" s="376" t="s">
        <v>169</v>
      </c>
      <c r="C463" s="377">
        <f aca="true" t="shared" si="90" ref="C463:H463">C461+C462</f>
        <v>126</v>
      </c>
      <c r="D463" s="377">
        <f t="shared" si="90"/>
        <v>60</v>
      </c>
      <c r="E463" s="377">
        <f t="shared" si="90"/>
        <v>63</v>
      </c>
      <c r="F463" s="377">
        <f t="shared" si="90"/>
        <v>98</v>
      </c>
      <c r="G463" s="377">
        <f t="shared" si="90"/>
        <v>71</v>
      </c>
      <c r="H463" s="377">
        <f t="shared" si="90"/>
        <v>82</v>
      </c>
      <c r="I463" s="387">
        <f>(C463+D463+E463+F463+G463+H463)/6</f>
        <v>83.33333333333333</v>
      </c>
      <c r="J463" s="388">
        <f>STDEVP(G463:H463)</f>
        <v>5.5</v>
      </c>
      <c r="K463" s="78"/>
      <c r="L463" s="7"/>
    </row>
    <row r="464" spans="1:21" ht="19.5" customHeight="1">
      <c r="A464" s="341" t="s">
        <v>248</v>
      </c>
      <c r="B464" s="342" t="s">
        <v>255</v>
      </c>
      <c r="C464" s="356">
        <v>109</v>
      </c>
      <c r="D464" s="316">
        <v>55</v>
      </c>
      <c r="E464" s="316">
        <v>73</v>
      </c>
      <c r="F464" s="316">
        <v>132</v>
      </c>
      <c r="G464" s="316">
        <v>102</v>
      </c>
      <c r="H464" s="317">
        <v>114</v>
      </c>
      <c r="I464" s="87"/>
      <c r="J464" s="12"/>
      <c r="K464" s="78"/>
      <c r="L464" s="7"/>
      <c r="U464" s="3"/>
    </row>
    <row r="465" spans="1:21" ht="19.5" customHeight="1">
      <c r="A465" s="116"/>
      <c r="B465" s="12" t="s">
        <v>256</v>
      </c>
      <c r="C465" s="210">
        <v>117</v>
      </c>
      <c r="D465" s="48">
        <v>98</v>
      </c>
      <c r="E465" s="48">
        <v>64</v>
      </c>
      <c r="F465" s="48">
        <v>94</v>
      </c>
      <c r="G465" s="48">
        <v>102</v>
      </c>
      <c r="H465" s="135">
        <v>112</v>
      </c>
      <c r="I465" s="87"/>
      <c r="J465" s="12"/>
      <c r="K465" s="7"/>
      <c r="L465" s="7"/>
      <c r="U465" s="3"/>
    </row>
    <row r="466" spans="1:12" ht="19.5" customHeight="1">
      <c r="A466" s="78"/>
      <c r="B466" s="175" t="s">
        <v>269</v>
      </c>
      <c r="C466" s="102">
        <f aca="true" t="shared" si="91" ref="C466:H466">(C464+C465)/2</f>
        <v>113</v>
      </c>
      <c r="D466" s="51">
        <f t="shared" si="91"/>
        <v>76.5</v>
      </c>
      <c r="E466" s="51">
        <f t="shared" si="91"/>
        <v>68.5</v>
      </c>
      <c r="F466" s="51">
        <f t="shared" si="91"/>
        <v>113</v>
      </c>
      <c r="G466" s="51">
        <f t="shared" si="91"/>
        <v>102</v>
      </c>
      <c r="H466" s="205">
        <f t="shared" si="91"/>
        <v>113</v>
      </c>
      <c r="I466" s="269"/>
      <c r="J466" s="131"/>
      <c r="K466" s="7"/>
      <c r="L466" s="7"/>
    </row>
    <row r="467" spans="1:12" ht="19.5" customHeight="1">
      <c r="A467" s="78"/>
      <c r="B467" s="12" t="s">
        <v>272</v>
      </c>
      <c r="C467" s="49">
        <f aca="true" t="shared" si="92" ref="C467:H467">C466-C452</f>
        <v>2</v>
      </c>
      <c r="D467" s="49">
        <f t="shared" si="92"/>
        <v>-3</v>
      </c>
      <c r="E467" s="49">
        <f t="shared" si="92"/>
        <v>-4</v>
      </c>
      <c r="F467" s="49">
        <f t="shared" si="92"/>
        <v>9</v>
      </c>
      <c r="G467" s="49">
        <f t="shared" si="92"/>
        <v>-3</v>
      </c>
      <c r="H467" s="202">
        <f t="shared" si="92"/>
        <v>5.5</v>
      </c>
      <c r="I467" s="269">
        <f>(C467+D467+E467+F467+G467+H467)/6</f>
        <v>1.0833333333333333</v>
      </c>
      <c r="J467" s="131">
        <f>STDEVP(G467:H467)</f>
        <v>4.25</v>
      </c>
      <c r="K467" s="7"/>
      <c r="L467" s="7"/>
    </row>
    <row r="468" spans="1:21" ht="19.5" customHeight="1">
      <c r="A468" s="78"/>
      <c r="B468" s="12" t="s">
        <v>274</v>
      </c>
      <c r="C468" s="15">
        <v>130</v>
      </c>
      <c r="D468" s="18">
        <v>120</v>
      </c>
      <c r="E468" s="18">
        <v>91</v>
      </c>
      <c r="F468" s="18">
        <v>116</v>
      </c>
      <c r="G468" s="18">
        <v>105</v>
      </c>
      <c r="H468" s="133">
        <v>114</v>
      </c>
      <c r="I468" s="190">
        <f>(C468+D468+E468+F468+G468+H468)/6</f>
        <v>112.66666666666667</v>
      </c>
      <c r="J468" s="130"/>
      <c r="K468" s="78"/>
      <c r="L468" s="7"/>
      <c r="U468" s="3"/>
    </row>
    <row r="469" spans="1:21" ht="19.5" customHeight="1">
      <c r="A469" s="78"/>
      <c r="B469" s="12" t="s">
        <v>168</v>
      </c>
      <c r="C469" s="264">
        <v>128</v>
      </c>
      <c r="D469" s="49">
        <v>80</v>
      </c>
      <c r="E469" s="49">
        <v>115</v>
      </c>
      <c r="F469" s="49">
        <v>120</v>
      </c>
      <c r="G469" s="49">
        <v>94</v>
      </c>
      <c r="H469" s="202">
        <v>110</v>
      </c>
      <c r="I469" s="190">
        <f>(C469+D469+E469+F469+G469+H469)/6</f>
        <v>107.83333333333333</v>
      </c>
      <c r="J469" s="130"/>
      <c r="K469" s="78"/>
      <c r="L469" s="7"/>
      <c r="U469" s="3"/>
    </row>
    <row r="470" spans="1:21" ht="19.5" customHeight="1" thickBot="1">
      <c r="A470" s="121"/>
      <c r="B470" s="14" t="s">
        <v>169</v>
      </c>
      <c r="C470" s="128">
        <f aca="true" t="shared" si="93" ref="C470:H470">C468+C469</f>
        <v>258</v>
      </c>
      <c r="D470" s="128">
        <f t="shared" si="93"/>
        <v>200</v>
      </c>
      <c r="E470" s="128">
        <f t="shared" si="93"/>
        <v>206</v>
      </c>
      <c r="F470" s="128">
        <f t="shared" si="93"/>
        <v>236</v>
      </c>
      <c r="G470" s="128">
        <f t="shared" si="93"/>
        <v>199</v>
      </c>
      <c r="H470" s="129">
        <f t="shared" si="93"/>
        <v>224</v>
      </c>
      <c r="I470" s="259">
        <f>(C470+D470+E470+F470+G470+H470)/6</f>
        <v>220.5</v>
      </c>
      <c r="J470" s="221">
        <f>STDEVP(G470:H470)</f>
        <v>12.5</v>
      </c>
      <c r="K470" s="78"/>
      <c r="L470" s="7"/>
      <c r="U470" s="3"/>
    </row>
    <row r="472" spans="1:10" ht="19.5" customHeight="1">
      <c r="A472" s="2" t="s">
        <v>19</v>
      </c>
      <c r="I472" s="81"/>
      <c r="J472" s="82"/>
    </row>
    <row r="473" spans="1:4" ht="19.5" customHeight="1">
      <c r="A473" s="2" t="s">
        <v>17</v>
      </c>
      <c r="C473" s="1" t="s">
        <v>282</v>
      </c>
      <c r="D473" s="38"/>
    </row>
    <row r="474" spans="1:4" ht="19.5" customHeight="1">
      <c r="A474" s="3"/>
      <c r="D474" s="38"/>
    </row>
    <row r="475" spans="1:7" ht="19.5" customHeight="1">
      <c r="A475" s="4" t="s">
        <v>0</v>
      </c>
      <c r="B475" s="4" t="s">
        <v>12</v>
      </c>
      <c r="E475" s="4" t="s">
        <v>209</v>
      </c>
      <c r="G475" s="4" t="s">
        <v>10</v>
      </c>
    </row>
    <row r="476" spans="1:7" ht="19.5" customHeight="1">
      <c r="A476" s="10">
        <v>36845</v>
      </c>
      <c r="B476" s="4">
        <v>20</v>
      </c>
      <c r="E476" s="4" t="s">
        <v>190</v>
      </c>
      <c r="G476" s="4" t="s">
        <v>191</v>
      </c>
    </row>
    <row r="477" spans="1:10" ht="19.5" customHeight="1" thickBot="1">
      <c r="A477" s="35" t="s">
        <v>58</v>
      </c>
      <c r="B477" s="63" t="s">
        <v>208</v>
      </c>
      <c r="C477" s="35" t="s">
        <v>20</v>
      </c>
      <c r="D477" s="35" t="s">
        <v>21</v>
      </c>
      <c r="E477" s="35" t="s">
        <v>22</v>
      </c>
      <c r="F477" s="35" t="s">
        <v>23</v>
      </c>
      <c r="G477" s="35" t="s">
        <v>24</v>
      </c>
      <c r="H477" s="35" t="s">
        <v>25</v>
      </c>
      <c r="I477" s="40" t="s">
        <v>187</v>
      </c>
      <c r="J477" s="40" t="s">
        <v>161</v>
      </c>
    </row>
    <row r="478" spans="1:10" ht="19.5" customHeight="1" thickTop="1">
      <c r="A478" s="219" t="s">
        <v>284</v>
      </c>
      <c r="B478" s="187" t="s">
        <v>57</v>
      </c>
      <c r="C478" s="42">
        <v>241</v>
      </c>
      <c r="D478" s="197">
        <v>246</v>
      </c>
      <c r="E478" s="197">
        <v>242</v>
      </c>
      <c r="F478" s="197">
        <v>245</v>
      </c>
      <c r="G478" s="197">
        <v>250</v>
      </c>
      <c r="H478" s="193">
        <v>256</v>
      </c>
      <c r="I478" s="22"/>
      <c r="J478" s="11"/>
    </row>
    <row r="479" spans="1:10" ht="19.5" customHeight="1">
      <c r="A479" s="78" t="s">
        <v>283</v>
      </c>
      <c r="B479" s="41" t="s">
        <v>219</v>
      </c>
      <c r="C479" s="25">
        <v>35</v>
      </c>
      <c r="D479" s="48">
        <v>39</v>
      </c>
      <c r="E479" s="48">
        <v>38</v>
      </c>
      <c r="F479" s="48">
        <v>41</v>
      </c>
      <c r="G479" s="48">
        <v>32</v>
      </c>
      <c r="H479" s="150">
        <v>39</v>
      </c>
      <c r="I479" s="7"/>
      <c r="J479" s="246">
        <f>STDEVP(C479:H479)</f>
        <v>2.9814239699997196</v>
      </c>
    </row>
    <row r="480" spans="1:10" ht="19.5" customHeight="1">
      <c r="A480" s="188"/>
      <c r="B480" s="7" t="s">
        <v>153</v>
      </c>
      <c r="C480" s="100">
        <f aca="true" t="shared" si="94" ref="C480:H480">C479/C478</f>
        <v>0.14522821576763487</v>
      </c>
      <c r="D480" s="154">
        <f t="shared" si="94"/>
        <v>0.15853658536585366</v>
      </c>
      <c r="E480" s="154">
        <f t="shared" si="94"/>
        <v>0.15702479338842976</v>
      </c>
      <c r="F480" s="154">
        <f t="shared" si="94"/>
        <v>0.1673469387755102</v>
      </c>
      <c r="G480" s="154">
        <f t="shared" si="94"/>
        <v>0.128</v>
      </c>
      <c r="H480" s="147">
        <f t="shared" si="94"/>
        <v>0.15234375</v>
      </c>
      <c r="I480" s="101">
        <f>(C480+D480+E480+F480+G480+H480)/6</f>
        <v>0.1514133805495714</v>
      </c>
      <c r="J480" s="130"/>
    </row>
    <row r="481" spans="1:10" ht="19.5" customHeight="1">
      <c r="A481" s="188"/>
      <c r="B481" s="41" t="s">
        <v>217</v>
      </c>
      <c r="C481" s="102">
        <v>49</v>
      </c>
      <c r="D481" s="51">
        <v>56</v>
      </c>
      <c r="E481" s="51">
        <v>55</v>
      </c>
      <c r="F481" s="51">
        <v>55</v>
      </c>
      <c r="G481" s="51">
        <v>50</v>
      </c>
      <c r="H481" s="175">
        <v>53</v>
      </c>
      <c r="I481" s="7"/>
      <c r="J481" s="246">
        <f>STDEVP(C481:H481)</f>
        <v>2.6457513110645907</v>
      </c>
    </row>
    <row r="482" spans="1:10" ht="19.5" customHeight="1">
      <c r="A482" s="78"/>
      <c r="B482" s="7" t="s">
        <v>154</v>
      </c>
      <c r="C482" s="114">
        <f aca="true" t="shared" si="95" ref="C482:H482">C481/C478</f>
        <v>0.2033195020746888</v>
      </c>
      <c r="D482" s="156">
        <f t="shared" si="95"/>
        <v>0.22764227642276422</v>
      </c>
      <c r="E482" s="156">
        <f t="shared" si="95"/>
        <v>0.22727272727272727</v>
      </c>
      <c r="F482" s="156">
        <f t="shared" si="95"/>
        <v>0.22448979591836735</v>
      </c>
      <c r="G482" s="156">
        <f t="shared" si="95"/>
        <v>0.2</v>
      </c>
      <c r="H482" s="148">
        <f t="shared" si="95"/>
        <v>0.20703125</v>
      </c>
      <c r="I482" s="101">
        <f>(C482+D482+E482+F482+G482+H482)/6</f>
        <v>0.21495925861475795</v>
      </c>
      <c r="J482" s="130"/>
    </row>
    <row r="483" spans="1:10" ht="19.5" customHeight="1">
      <c r="A483" s="188"/>
      <c r="B483" s="41" t="s">
        <v>218</v>
      </c>
      <c r="C483" s="43">
        <v>114</v>
      </c>
      <c r="D483" s="49">
        <v>114</v>
      </c>
      <c r="E483" s="49">
        <v>114</v>
      </c>
      <c r="F483" s="49">
        <v>103</v>
      </c>
      <c r="G483" s="49">
        <v>101</v>
      </c>
      <c r="H483" s="168">
        <v>109</v>
      </c>
      <c r="I483" s="7"/>
      <c r="J483" s="246">
        <f>STDEVP(C483:H483)</f>
        <v>5.398044913567215</v>
      </c>
    </row>
    <row r="484" spans="1:22" ht="19.5" customHeight="1">
      <c r="A484" s="78"/>
      <c r="B484" s="12" t="s">
        <v>72</v>
      </c>
      <c r="C484" s="119"/>
      <c r="D484" s="232"/>
      <c r="E484" s="232"/>
      <c r="F484" s="232"/>
      <c r="G484" s="232"/>
      <c r="H484" s="86"/>
      <c r="I484" s="103">
        <f>(C484+D484+E484+F484+G484+H484)/6</f>
        <v>0</v>
      </c>
      <c r="J484" s="131" t="e">
        <f>STDEVP(G484:H484)</f>
        <v>#DIV/0!</v>
      </c>
      <c r="L484" s="8"/>
      <c r="M484" s="8"/>
      <c r="N484" s="8"/>
      <c r="O484" s="8"/>
      <c r="P484" s="31"/>
      <c r="Q484" s="8"/>
      <c r="R484" s="8"/>
      <c r="S484" s="8">
        <f>SUM(L484:Q484)</f>
        <v>0</v>
      </c>
      <c r="T484" s="32">
        <f>SQRT(S484/(5-1))</f>
        <v>0</v>
      </c>
      <c r="V484" s="30">
        <f>(F484-G484)/2</f>
        <v>0</v>
      </c>
    </row>
    <row r="485" spans="1:10" ht="19.5" customHeight="1">
      <c r="A485" s="78"/>
      <c r="B485" s="41" t="s">
        <v>28</v>
      </c>
      <c r="C485" s="242">
        <v>13.05</v>
      </c>
      <c r="D485" s="225">
        <v>12.45</v>
      </c>
      <c r="E485" s="225">
        <v>14.14</v>
      </c>
      <c r="F485" s="266">
        <v>11.32</v>
      </c>
      <c r="G485" s="225">
        <v>14.18</v>
      </c>
      <c r="H485" s="224">
        <v>12.08</v>
      </c>
      <c r="I485" s="81">
        <f>(C485+D485+E485+F485+G485+H485)/6</f>
        <v>12.87</v>
      </c>
      <c r="J485" s="131">
        <f>STDEVP(C485:H485)</f>
        <v>1.0459764178348743</v>
      </c>
    </row>
    <row r="486" spans="1:10" ht="19.5" customHeight="1">
      <c r="A486" s="120"/>
      <c r="B486" s="107" t="s">
        <v>27</v>
      </c>
      <c r="C486" s="228" t="s">
        <v>6</v>
      </c>
      <c r="D486" s="234" t="s">
        <v>6</v>
      </c>
      <c r="E486" s="234" t="s">
        <v>6</v>
      </c>
      <c r="F486" s="234" t="s">
        <v>6</v>
      </c>
      <c r="G486" s="234" t="s">
        <v>6</v>
      </c>
      <c r="H486" s="243" t="s">
        <v>6</v>
      </c>
      <c r="I486" s="7"/>
      <c r="J486" s="12"/>
    </row>
    <row r="487" spans="1:21" ht="19.5" customHeight="1">
      <c r="A487" s="116" t="s">
        <v>108</v>
      </c>
      <c r="B487" s="86" t="s">
        <v>165</v>
      </c>
      <c r="C487" s="355">
        <v>85</v>
      </c>
      <c r="D487" s="232">
        <v>100</v>
      </c>
      <c r="E487" s="232">
        <v>84</v>
      </c>
      <c r="F487" s="232">
        <v>104</v>
      </c>
      <c r="G487" s="232">
        <v>90</v>
      </c>
      <c r="H487" s="239">
        <v>96</v>
      </c>
      <c r="I487" s="87"/>
      <c r="J487" s="12"/>
      <c r="K487" s="78"/>
      <c r="L487" s="7"/>
      <c r="U487" s="3"/>
    </row>
    <row r="488" spans="1:21" ht="19.5" customHeight="1">
      <c r="A488" s="341" t="s">
        <v>252</v>
      </c>
      <c r="B488" s="342" t="s">
        <v>203</v>
      </c>
      <c r="C488" s="356">
        <v>75</v>
      </c>
      <c r="D488" s="316">
        <v>83</v>
      </c>
      <c r="E488" s="316">
        <v>74</v>
      </c>
      <c r="F488" s="316">
        <v>90</v>
      </c>
      <c r="G488" s="316">
        <v>83</v>
      </c>
      <c r="H488" s="317">
        <v>87</v>
      </c>
      <c r="I488" s="87"/>
      <c r="J488" s="12"/>
      <c r="K488" s="78"/>
      <c r="L488" s="7"/>
      <c r="U488" s="3"/>
    </row>
    <row r="489" spans="1:12" ht="19.5" customHeight="1">
      <c r="A489" s="78"/>
      <c r="B489" s="12" t="s">
        <v>212</v>
      </c>
      <c r="C489" s="50">
        <f aca="true" t="shared" si="96" ref="C489:H489">C487-C488</f>
        <v>10</v>
      </c>
      <c r="D489" s="50">
        <f t="shared" si="96"/>
        <v>17</v>
      </c>
      <c r="E489" s="50">
        <f t="shared" si="96"/>
        <v>10</v>
      </c>
      <c r="F489" s="50">
        <f t="shared" si="96"/>
        <v>14</v>
      </c>
      <c r="G489" s="50">
        <f t="shared" si="96"/>
        <v>7</v>
      </c>
      <c r="H489" s="95">
        <f t="shared" si="96"/>
        <v>9</v>
      </c>
      <c r="I489" s="260">
        <f>(C489+D489+E489+F489+G489+H489)/6</f>
        <v>11.166666666666666</v>
      </c>
      <c r="J489" s="131">
        <f>STDEVP(G489:H489)</f>
        <v>1</v>
      </c>
      <c r="K489" s="78"/>
      <c r="L489" s="7"/>
    </row>
    <row r="490" spans="1:21" ht="19.5" customHeight="1">
      <c r="A490" s="78"/>
      <c r="B490" s="12" t="s">
        <v>193</v>
      </c>
      <c r="C490" s="210">
        <v>6</v>
      </c>
      <c r="D490" s="48">
        <v>10</v>
      </c>
      <c r="E490" s="48">
        <v>5</v>
      </c>
      <c r="F490" s="48">
        <v>12</v>
      </c>
      <c r="G490" s="48">
        <v>15</v>
      </c>
      <c r="H490" s="135">
        <v>11</v>
      </c>
      <c r="I490" s="260"/>
      <c r="J490" s="131"/>
      <c r="K490" s="78"/>
      <c r="L490" s="7"/>
      <c r="U490" s="3"/>
    </row>
    <row r="491" spans="1:21" ht="19.5" customHeight="1">
      <c r="A491" s="78"/>
      <c r="B491" s="12" t="s">
        <v>207</v>
      </c>
      <c r="C491" s="15">
        <v>9</v>
      </c>
      <c r="D491" s="18">
        <v>10</v>
      </c>
      <c r="E491" s="18">
        <v>9</v>
      </c>
      <c r="F491" s="18">
        <v>11</v>
      </c>
      <c r="G491" s="18">
        <v>4</v>
      </c>
      <c r="H491" s="133">
        <v>6</v>
      </c>
      <c r="I491" s="260"/>
      <c r="J491" s="131"/>
      <c r="K491" s="78"/>
      <c r="L491" s="7"/>
      <c r="U491" s="3"/>
    </row>
    <row r="492" spans="1:21" ht="19.5" customHeight="1">
      <c r="A492" s="346"/>
      <c r="B492" s="347" t="s">
        <v>253</v>
      </c>
      <c r="C492" s="357">
        <f aca="true" t="shared" si="97" ref="C492:H492">C490+C491</f>
        <v>15</v>
      </c>
      <c r="D492" s="358">
        <f t="shared" si="97"/>
        <v>20</v>
      </c>
      <c r="E492" s="358">
        <f t="shared" si="97"/>
        <v>14</v>
      </c>
      <c r="F492" s="358">
        <f t="shared" si="97"/>
        <v>23</v>
      </c>
      <c r="G492" s="358">
        <f t="shared" si="97"/>
        <v>19</v>
      </c>
      <c r="H492" s="359">
        <f t="shared" si="97"/>
        <v>17</v>
      </c>
      <c r="I492" s="269">
        <f>(C492+D492+E492+F492+G492+H492)/6</f>
        <v>18</v>
      </c>
      <c r="J492" s="131">
        <f>STDEVP(C492:H492)</f>
        <v>3.0550504633038935</v>
      </c>
      <c r="K492" s="7"/>
      <c r="L492" s="7"/>
      <c r="U492" s="3"/>
    </row>
    <row r="493" spans="1:21" ht="19.5" customHeight="1">
      <c r="A493" s="78" t="s">
        <v>251</v>
      </c>
      <c r="B493" s="12" t="s">
        <v>203</v>
      </c>
      <c r="C493" s="15">
        <v>74</v>
      </c>
      <c r="D493" s="18">
        <v>81</v>
      </c>
      <c r="E493" s="18">
        <v>73</v>
      </c>
      <c r="F493" s="18">
        <v>89</v>
      </c>
      <c r="G493" s="18">
        <v>83</v>
      </c>
      <c r="H493" s="133">
        <v>88</v>
      </c>
      <c r="I493" s="249"/>
      <c r="J493" s="254"/>
      <c r="K493" s="78"/>
      <c r="L493" s="7"/>
      <c r="U493" s="3"/>
    </row>
    <row r="494" spans="1:12" ht="19.5" customHeight="1">
      <c r="A494" s="78"/>
      <c r="B494" s="12" t="s">
        <v>212</v>
      </c>
      <c r="C494" s="50">
        <f aca="true" t="shared" si="98" ref="C494:H494">C487-C493</f>
        <v>11</v>
      </c>
      <c r="D494" s="50">
        <f t="shared" si="98"/>
        <v>19</v>
      </c>
      <c r="E494" s="50">
        <f t="shared" si="98"/>
        <v>11</v>
      </c>
      <c r="F494" s="50">
        <f t="shared" si="98"/>
        <v>15</v>
      </c>
      <c r="G494" s="50">
        <f t="shared" si="98"/>
        <v>7</v>
      </c>
      <c r="H494" s="50">
        <f t="shared" si="98"/>
        <v>8</v>
      </c>
      <c r="I494" s="260">
        <f>(C494+D494+E494+F494+G494+H494)/6</f>
        <v>11.833333333333334</v>
      </c>
      <c r="J494" s="131">
        <f>STDEVP(G494:H494)</f>
        <v>0.5</v>
      </c>
      <c r="K494" s="78"/>
      <c r="L494" s="7"/>
    </row>
    <row r="495" spans="1:21" ht="19.5" customHeight="1">
      <c r="A495" s="78"/>
      <c r="B495" s="12" t="s">
        <v>193</v>
      </c>
      <c r="C495" s="210">
        <v>15</v>
      </c>
      <c r="D495" s="48">
        <v>22</v>
      </c>
      <c r="E495" s="48">
        <v>16</v>
      </c>
      <c r="F495" s="48">
        <v>21</v>
      </c>
      <c r="G495" s="48">
        <v>31</v>
      </c>
      <c r="H495" s="135">
        <v>19</v>
      </c>
      <c r="I495" s="260"/>
      <c r="J495" s="131"/>
      <c r="K495" s="78"/>
      <c r="L495" s="7"/>
      <c r="U495" s="3"/>
    </row>
    <row r="496" spans="1:21" ht="19.5" customHeight="1">
      <c r="A496" s="78"/>
      <c r="B496" s="12" t="s">
        <v>207</v>
      </c>
      <c r="C496" s="15">
        <v>15</v>
      </c>
      <c r="D496" s="18">
        <v>23</v>
      </c>
      <c r="E496" s="18">
        <v>22</v>
      </c>
      <c r="F496" s="18">
        <v>21</v>
      </c>
      <c r="G496" s="18">
        <v>11</v>
      </c>
      <c r="H496" s="133">
        <v>16</v>
      </c>
      <c r="I496" s="260"/>
      <c r="J496" s="131"/>
      <c r="K496" s="78"/>
      <c r="L496" s="7"/>
      <c r="U496" s="3"/>
    </row>
    <row r="497" spans="1:21" ht="19.5" customHeight="1">
      <c r="A497" s="346"/>
      <c r="B497" s="347" t="s">
        <v>253</v>
      </c>
      <c r="C497" s="357">
        <f aca="true" t="shared" si="99" ref="C497:H497">C495+C496</f>
        <v>30</v>
      </c>
      <c r="D497" s="358">
        <f t="shared" si="99"/>
        <v>45</v>
      </c>
      <c r="E497" s="358">
        <f t="shared" si="99"/>
        <v>38</v>
      </c>
      <c r="F497" s="358">
        <f t="shared" si="99"/>
        <v>42</v>
      </c>
      <c r="G497" s="358">
        <f t="shared" si="99"/>
        <v>42</v>
      </c>
      <c r="H497" s="359">
        <f t="shared" si="99"/>
        <v>35</v>
      </c>
      <c r="I497" s="269">
        <f>(C497+D497+E497+F497+G497+H497)/6</f>
        <v>38.666666666666664</v>
      </c>
      <c r="J497" s="131">
        <f>STDEVP(C497:H497)</f>
        <v>5.022173057773121</v>
      </c>
      <c r="K497" s="7"/>
      <c r="L497" s="7"/>
      <c r="U497" s="3"/>
    </row>
    <row r="498" spans="1:21" ht="19.5" customHeight="1">
      <c r="A498" s="341" t="s">
        <v>248</v>
      </c>
      <c r="B498" s="342" t="s">
        <v>255</v>
      </c>
      <c r="C498" s="343">
        <v>70</v>
      </c>
      <c r="D498" s="344">
        <v>78</v>
      </c>
      <c r="E498" s="344">
        <v>62</v>
      </c>
      <c r="F498" s="344">
        <v>82</v>
      </c>
      <c r="G498" s="344">
        <v>81</v>
      </c>
      <c r="H498" s="345">
        <v>82</v>
      </c>
      <c r="I498" s="249"/>
      <c r="J498" s="254"/>
      <c r="K498" s="78"/>
      <c r="L498" s="7"/>
      <c r="U498" s="3"/>
    </row>
    <row r="499" spans="1:12" ht="19.5" customHeight="1">
      <c r="A499" s="78"/>
      <c r="B499" s="12" t="s">
        <v>164</v>
      </c>
      <c r="C499" s="50">
        <f aca="true" t="shared" si="100" ref="C499:H499">C487-C498</f>
        <v>15</v>
      </c>
      <c r="D499" s="50">
        <f t="shared" si="100"/>
        <v>22</v>
      </c>
      <c r="E499" s="50">
        <f t="shared" si="100"/>
        <v>22</v>
      </c>
      <c r="F499" s="50">
        <f t="shared" si="100"/>
        <v>22</v>
      </c>
      <c r="G499" s="50">
        <f t="shared" si="100"/>
        <v>9</v>
      </c>
      <c r="H499" s="50">
        <f t="shared" si="100"/>
        <v>14</v>
      </c>
      <c r="I499" s="260">
        <f>(D499+E499+F499+G499+H499)/5</f>
        <v>17.8</v>
      </c>
      <c r="J499" s="131">
        <f>STDEVP(C499:H499)</f>
        <v>5.022173057773121</v>
      </c>
      <c r="K499" s="78"/>
      <c r="L499" s="7"/>
    </row>
    <row r="500" spans="1:21" ht="19.5" customHeight="1">
      <c r="A500" s="78"/>
      <c r="B500" s="12" t="s">
        <v>167</v>
      </c>
      <c r="C500" s="15">
        <v>41</v>
      </c>
      <c r="D500" s="18">
        <v>47</v>
      </c>
      <c r="E500" s="18">
        <v>41</v>
      </c>
      <c r="F500" s="18">
        <v>39</v>
      </c>
      <c r="G500" s="18">
        <v>32</v>
      </c>
      <c r="H500" s="133">
        <v>41</v>
      </c>
      <c r="I500" s="79"/>
      <c r="J500" s="130"/>
      <c r="K500" s="78"/>
      <c r="L500" s="7"/>
      <c r="U500" s="3"/>
    </row>
    <row r="501" spans="1:21" ht="19.5" customHeight="1">
      <c r="A501" s="78"/>
      <c r="B501" s="12" t="s">
        <v>168</v>
      </c>
      <c r="C501" s="264">
        <v>43</v>
      </c>
      <c r="D501" s="49">
        <v>53</v>
      </c>
      <c r="E501" s="49">
        <v>45</v>
      </c>
      <c r="F501" s="49">
        <v>43</v>
      </c>
      <c r="G501" s="49">
        <v>45</v>
      </c>
      <c r="H501" s="202">
        <v>45</v>
      </c>
      <c r="I501" s="79"/>
      <c r="J501" s="130"/>
      <c r="K501" s="78"/>
      <c r="L501" s="7"/>
      <c r="U501" s="3"/>
    </row>
    <row r="502" spans="1:21" ht="19.5" customHeight="1" thickBot="1">
      <c r="A502" s="121"/>
      <c r="B502" s="14" t="s">
        <v>169</v>
      </c>
      <c r="C502" s="128">
        <f aca="true" t="shared" si="101" ref="C502:H502">C500+C501</f>
        <v>84</v>
      </c>
      <c r="D502" s="128">
        <f t="shared" si="101"/>
        <v>100</v>
      </c>
      <c r="E502" s="128">
        <f t="shared" si="101"/>
        <v>86</v>
      </c>
      <c r="F502" s="128">
        <f t="shared" si="101"/>
        <v>82</v>
      </c>
      <c r="G502" s="128">
        <f t="shared" si="101"/>
        <v>77</v>
      </c>
      <c r="H502" s="129">
        <f t="shared" si="101"/>
        <v>86</v>
      </c>
      <c r="I502" s="259">
        <f>(C502+D502+E502+F502+G502+H502)/6</f>
        <v>85.83333333333333</v>
      </c>
      <c r="J502" s="221">
        <f>STDEVP(C502:H502)</f>
        <v>7.033649282003064</v>
      </c>
      <c r="K502" s="78"/>
      <c r="L502" s="7"/>
      <c r="U502" s="3"/>
    </row>
    <row r="505" spans="1:10" ht="19.5" customHeight="1">
      <c r="A505" s="2" t="s">
        <v>19</v>
      </c>
      <c r="I505" s="81"/>
      <c r="J505" s="82"/>
    </row>
    <row r="506" spans="1:4" ht="19.5" customHeight="1">
      <c r="A506" s="2" t="s">
        <v>17</v>
      </c>
      <c r="C506" s="1" t="s">
        <v>285</v>
      </c>
      <c r="D506" s="38"/>
    </row>
    <row r="507" spans="1:4" ht="19.5" customHeight="1">
      <c r="A507" s="3"/>
      <c r="D507" s="38"/>
    </row>
    <row r="508" spans="1:7" ht="19.5" customHeight="1">
      <c r="A508" s="4" t="s">
        <v>0</v>
      </c>
      <c r="B508" s="4" t="s">
        <v>12</v>
      </c>
      <c r="E508" s="4" t="s">
        <v>209</v>
      </c>
      <c r="G508" s="4" t="s">
        <v>10</v>
      </c>
    </row>
    <row r="509" spans="1:7" ht="19.5" customHeight="1">
      <c r="A509" s="10"/>
      <c r="B509" s="4"/>
      <c r="E509" s="4" t="s">
        <v>190</v>
      </c>
      <c r="G509" s="4" t="s">
        <v>191</v>
      </c>
    </row>
    <row r="510" ht="19.5" customHeight="1">
      <c r="B510" s="4"/>
    </row>
    <row r="511" ht="19.5" customHeight="1">
      <c r="B511" s="4"/>
    </row>
    <row r="512" spans="1:10" ht="19.5" customHeight="1" thickBot="1">
      <c r="A512" s="35" t="s">
        <v>58</v>
      </c>
      <c r="B512" s="63" t="s">
        <v>208</v>
      </c>
      <c r="C512" s="35" t="s">
        <v>20</v>
      </c>
      <c r="D512" s="35" t="s">
        <v>21</v>
      </c>
      <c r="E512" s="35" t="s">
        <v>22</v>
      </c>
      <c r="F512" s="35" t="s">
        <v>23</v>
      </c>
      <c r="G512" s="35" t="s">
        <v>24</v>
      </c>
      <c r="H512" s="35" t="s">
        <v>25</v>
      </c>
      <c r="I512" s="40" t="s">
        <v>187</v>
      </c>
      <c r="J512" s="40" t="s">
        <v>161</v>
      </c>
    </row>
    <row r="513" spans="1:10" ht="19.5" customHeight="1" thickTop="1">
      <c r="A513" s="219" t="s">
        <v>284</v>
      </c>
      <c r="B513" s="187" t="s">
        <v>57</v>
      </c>
      <c r="C513" s="42"/>
      <c r="D513" s="197"/>
      <c r="E513" s="197"/>
      <c r="F513" s="197"/>
      <c r="G513" s="197"/>
      <c r="H513" s="193"/>
      <c r="I513" s="22"/>
      <c r="J513" s="11"/>
    </row>
    <row r="514" spans="1:10" ht="19.5" customHeight="1">
      <c r="A514" s="78" t="s">
        <v>283</v>
      </c>
      <c r="B514" s="41" t="s">
        <v>219</v>
      </c>
      <c r="C514" s="25"/>
      <c r="D514" s="48"/>
      <c r="E514" s="48"/>
      <c r="F514" s="48"/>
      <c r="G514" s="48"/>
      <c r="H514" s="150"/>
      <c r="I514" s="7"/>
      <c r="J514" s="12"/>
    </row>
    <row r="515" spans="1:10" ht="19.5" customHeight="1">
      <c r="A515" s="188"/>
      <c r="B515" s="7" t="s">
        <v>153</v>
      </c>
      <c r="C515" s="100" t="e">
        <f aca="true" t="shared" si="102" ref="C515:H515">C514/C513</f>
        <v>#DIV/0!</v>
      </c>
      <c r="D515" s="154" t="e">
        <f t="shared" si="102"/>
        <v>#DIV/0!</v>
      </c>
      <c r="E515" s="154" t="e">
        <f t="shared" si="102"/>
        <v>#DIV/0!</v>
      </c>
      <c r="F515" s="154" t="e">
        <f t="shared" si="102"/>
        <v>#DIV/0!</v>
      </c>
      <c r="G515" s="154" t="e">
        <f t="shared" si="102"/>
        <v>#DIV/0!</v>
      </c>
      <c r="H515" s="147" t="e">
        <f t="shared" si="102"/>
        <v>#DIV/0!</v>
      </c>
      <c r="I515" s="101" t="e">
        <f>(C515+D515+E515+F515+G515+H515)/6</f>
        <v>#DIV/0!</v>
      </c>
      <c r="J515" s="130"/>
    </row>
    <row r="516" spans="1:10" ht="19.5" customHeight="1">
      <c r="A516" s="188"/>
      <c r="B516" s="41" t="s">
        <v>217</v>
      </c>
      <c r="C516" s="102"/>
      <c r="D516" s="51"/>
      <c r="E516" s="51"/>
      <c r="F516" s="51"/>
      <c r="G516" s="51"/>
      <c r="H516" s="175"/>
      <c r="I516" s="7"/>
      <c r="J516" s="12"/>
    </row>
    <row r="517" spans="1:10" ht="19.5" customHeight="1">
      <c r="A517" s="78"/>
      <c r="B517" s="7" t="s">
        <v>154</v>
      </c>
      <c r="C517" s="114" t="e">
        <f aca="true" t="shared" si="103" ref="C517:H517">C516/C513</f>
        <v>#DIV/0!</v>
      </c>
      <c r="D517" s="156" t="e">
        <f t="shared" si="103"/>
        <v>#DIV/0!</v>
      </c>
      <c r="E517" s="156" t="e">
        <f t="shared" si="103"/>
        <v>#DIV/0!</v>
      </c>
      <c r="F517" s="156" t="e">
        <f t="shared" si="103"/>
        <v>#DIV/0!</v>
      </c>
      <c r="G517" s="156" t="e">
        <f t="shared" si="103"/>
        <v>#DIV/0!</v>
      </c>
      <c r="H517" s="148" t="e">
        <f t="shared" si="103"/>
        <v>#DIV/0!</v>
      </c>
      <c r="I517" s="101" t="e">
        <f>(C517+D517+E517+F517+G517+H517)/6</f>
        <v>#DIV/0!</v>
      </c>
      <c r="J517" s="130"/>
    </row>
    <row r="518" spans="1:10" ht="19.5" customHeight="1">
      <c r="A518" s="188"/>
      <c r="B518" s="41" t="s">
        <v>218</v>
      </c>
      <c r="C518" s="43"/>
      <c r="D518" s="49"/>
      <c r="E518" s="49"/>
      <c r="F518" s="49"/>
      <c r="G518" s="49"/>
      <c r="H518" s="168"/>
      <c r="I518" s="7"/>
      <c r="J518" s="12"/>
    </row>
    <row r="519" spans="1:22" ht="19.5" customHeight="1">
      <c r="A519" s="78"/>
      <c r="B519" s="12" t="s">
        <v>72</v>
      </c>
      <c r="C519" s="119"/>
      <c r="D519" s="232"/>
      <c r="E519" s="232"/>
      <c r="F519" s="232"/>
      <c r="G519" s="232"/>
      <c r="H519" s="86"/>
      <c r="I519" s="103">
        <f>(C519+D519+E519+F519+G519+H519)/6</f>
        <v>0</v>
      </c>
      <c r="J519" s="131" t="e">
        <f>STDEVP(G519:H519)</f>
        <v>#DIV/0!</v>
      </c>
      <c r="L519" s="8"/>
      <c r="M519" s="8"/>
      <c r="N519" s="8"/>
      <c r="O519" s="8"/>
      <c r="P519" s="31"/>
      <c r="Q519" s="8"/>
      <c r="R519" s="8"/>
      <c r="S519" s="8">
        <f>SUM(L519:Q519)</f>
        <v>0</v>
      </c>
      <c r="T519" s="32">
        <f>SQRT(S519/(5-1))</f>
        <v>0</v>
      </c>
      <c r="V519" s="30">
        <f>(F519-G519)/2</f>
        <v>0</v>
      </c>
    </row>
    <row r="520" spans="1:10" ht="19.5" customHeight="1">
      <c r="A520" s="78"/>
      <c r="B520" s="41" t="s">
        <v>28</v>
      </c>
      <c r="C520" s="242"/>
      <c r="D520" s="225"/>
      <c r="E520" s="225"/>
      <c r="F520" s="225"/>
      <c r="G520" s="225"/>
      <c r="H520" s="224"/>
      <c r="I520" s="81">
        <f>(C520+D520+E520+F520+G520+H520)/6</f>
        <v>0</v>
      </c>
      <c r="J520" s="131" t="e">
        <f>STDEVP(C520:H520)</f>
        <v>#DIV/0!</v>
      </c>
    </row>
    <row r="521" spans="1:10" ht="19.5" customHeight="1">
      <c r="A521" s="120"/>
      <c r="B521" s="107" t="s">
        <v>27</v>
      </c>
      <c r="C521" s="228"/>
      <c r="D521" s="234"/>
      <c r="E521" s="234"/>
      <c r="F521" s="234"/>
      <c r="G521" s="234"/>
      <c r="H521" s="243"/>
      <c r="I521" s="7"/>
      <c r="J521" s="12"/>
    </row>
    <row r="522" spans="1:21" ht="19.5" customHeight="1">
      <c r="A522" s="116" t="s">
        <v>108</v>
      </c>
      <c r="B522" s="86" t="s">
        <v>165</v>
      </c>
      <c r="C522" s="355"/>
      <c r="D522" s="232"/>
      <c r="E522" s="232"/>
      <c r="F522" s="232"/>
      <c r="G522" s="232"/>
      <c r="H522" s="239"/>
      <c r="I522" s="87"/>
      <c r="J522" s="12"/>
      <c r="K522" s="78"/>
      <c r="L522" s="7"/>
      <c r="U522" s="3"/>
    </row>
    <row r="523" spans="1:21" ht="19.5" customHeight="1">
      <c r="A523" s="341" t="s">
        <v>252</v>
      </c>
      <c r="B523" s="342" t="s">
        <v>203</v>
      </c>
      <c r="C523" s="356"/>
      <c r="D523" s="316"/>
      <c r="E523" s="316"/>
      <c r="F523" s="316"/>
      <c r="G523" s="316"/>
      <c r="H523" s="317"/>
      <c r="I523" s="87"/>
      <c r="J523" s="12"/>
      <c r="K523" s="78"/>
      <c r="L523" s="7"/>
      <c r="U523" s="3"/>
    </row>
    <row r="524" spans="1:12" ht="19.5" customHeight="1">
      <c r="A524" s="78"/>
      <c r="B524" s="12" t="s">
        <v>212</v>
      </c>
      <c r="C524" s="50">
        <f aca="true" t="shared" si="104" ref="C524:H524">C522-C523</f>
        <v>0</v>
      </c>
      <c r="D524" s="50">
        <f t="shared" si="104"/>
        <v>0</v>
      </c>
      <c r="E524" s="50">
        <f t="shared" si="104"/>
        <v>0</v>
      </c>
      <c r="F524" s="50">
        <f t="shared" si="104"/>
        <v>0</v>
      </c>
      <c r="G524" s="50">
        <f t="shared" si="104"/>
        <v>0</v>
      </c>
      <c r="H524" s="95">
        <f t="shared" si="104"/>
        <v>0</v>
      </c>
      <c r="I524" s="260">
        <f>(C524+D524+E524+F524+G524+H524)/6</f>
        <v>0</v>
      </c>
      <c r="J524" s="131">
        <f>STDEVP(G524:H524)</f>
        <v>0</v>
      </c>
      <c r="K524" s="78"/>
      <c r="L524" s="7"/>
    </row>
    <row r="525" spans="1:21" ht="19.5" customHeight="1">
      <c r="A525" s="78"/>
      <c r="B525" s="12" t="s">
        <v>193</v>
      </c>
      <c r="C525" s="210"/>
      <c r="D525" s="48"/>
      <c r="E525" s="48"/>
      <c r="F525" s="48"/>
      <c r="G525" s="48"/>
      <c r="H525" s="135"/>
      <c r="I525" s="260">
        <f>(C525+D525+E525+F525+G525+H525)/6</f>
        <v>0</v>
      </c>
      <c r="J525" s="131" t="e">
        <f>STDEVP(G525:H525)</f>
        <v>#DIV/0!</v>
      </c>
      <c r="K525" s="78"/>
      <c r="L525" s="7"/>
      <c r="U525" s="3"/>
    </row>
    <row r="526" spans="1:21" ht="19.5" customHeight="1">
      <c r="A526" s="346"/>
      <c r="B526" s="347" t="s">
        <v>207</v>
      </c>
      <c r="C526" s="357"/>
      <c r="D526" s="358"/>
      <c r="E526" s="358"/>
      <c r="F526" s="358"/>
      <c r="G526" s="358"/>
      <c r="H526" s="359"/>
      <c r="I526" s="260">
        <f>(C526+D526+E526+F526+G526+H526)/6</f>
        <v>0</v>
      </c>
      <c r="J526" s="131" t="e">
        <f>STDEVP(G526:H526)</f>
        <v>#DIV/0!</v>
      </c>
      <c r="K526" s="78"/>
      <c r="L526" s="7"/>
      <c r="U526" s="3"/>
    </row>
    <row r="527" spans="1:21" ht="19.5" customHeight="1">
      <c r="A527" s="78" t="s">
        <v>251</v>
      </c>
      <c r="B527" s="12" t="s">
        <v>203</v>
      </c>
      <c r="C527" s="15"/>
      <c r="D527" s="18"/>
      <c r="E527" s="18"/>
      <c r="F527" s="18"/>
      <c r="G527" s="18"/>
      <c r="H527" s="133"/>
      <c r="I527" s="87"/>
      <c r="J527" s="12"/>
      <c r="K527" s="78"/>
      <c r="L527" s="7"/>
      <c r="U527" s="3"/>
    </row>
    <row r="528" spans="1:12" ht="19.5" customHeight="1">
      <c r="A528" s="78"/>
      <c r="B528" s="12" t="s">
        <v>212</v>
      </c>
      <c r="C528" s="50">
        <f aca="true" t="shared" si="105" ref="C528:H528">C522-C527</f>
        <v>0</v>
      </c>
      <c r="D528" s="50">
        <f t="shared" si="105"/>
        <v>0</v>
      </c>
      <c r="E528" s="50">
        <f t="shared" si="105"/>
        <v>0</v>
      </c>
      <c r="F528" s="50">
        <f t="shared" si="105"/>
        <v>0</v>
      </c>
      <c r="G528" s="50">
        <f t="shared" si="105"/>
        <v>0</v>
      </c>
      <c r="H528" s="50">
        <f t="shared" si="105"/>
        <v>0</v>
      </c>
      <c r="I528" s="260">
        <f>(C528+D528+E528+F528+G528+H528)/6</f>
        <v>0</v>
      </c>
      <c r="J528" s="131">
        <f>STDEVP(G528:H528)</f>
        <v>0</v>
      </c>
      <c r="K528" s="78"/>
      <c r="L528" s="7"/>
    </row>
    <row r="529" spans="1:21" ht="19.5" customHeight="1">
      <c r="A529" s="78"/>
      <c r="B529" s="12" t="s">
        <v>193</v>
      </c>
      <c r="C529" s="210"/>
      <c r="D529" s="48"/>
      <c r="E529" s="48"/>
      <c r="F529" s="48"/>
      <c r="G529" s="48"/>
      <c r="H529" s="135"/>
      <c r="I529" s="260">
        <f>(C529+D529+E529+F529+G529+H529)/6</f>
        <v>0</v>
      </c>
      <c r="J529" s="131" t="e">
        <f>STDEVP(G529:H529)</f>
        <v>#DIV/0!</v>
      </c>
      <c r="K529" s="78"/>
      <c r="L529" s="7"/>
      <c r="U529" s="3"/>
    </row>
    <row r="530" spans="1:21" ht="19.5" customHeight="1">
      <c r="A530" s="78"/>
      <c r="B530" s="12" t="s">
        <v>207</v>
      </c>
      <c r="C530" s="15"/>
      <c r="D530" s="18"/>
      <c r="E530" s="18"/>
      <c r="F530" s="18"/>
      <c r="G530" s="18"/>
      <c r="H530" s="133"/>
      <c r="I530" s="260">
        <f>(C530+D530+E530+F530+G530+H530)/6</f>
        <v>0</v>
      </c>
      <c r="J530" s="131" t="e">
        <f>STDEVP(G530:H530)</f>
        <v>#DIV/0!</v>
      </c>
      <c r="K530" s="78"/>
      <c r="L530" s="7"/>
      <c r="U530" s="3"/>
    </row>
    <row r="531" spans="1:21" ht="19.5" customHeight="1">
      <c r="A531" s="341" t="s">
        <v>248</v>
      </c>
      <c r="B531" s="342" t="s">
        <v>255</v>
      </c>
      <c r="C531" s="343"/>
      <c r="D531" s="344"/>
      <c r="E531" s="344"/>
      <c r="F531" s="344"/>
      <c r="G531" s="344"/>
      <c r="H531" s="345"/>
      <c r="I531" s="87"/>
      <c r="J531" s="12"/>
      <c r="K531" s="78"/>
      <c r="L531" s="7"/>
      <c r="U531" s="3"/>
    </row>
    <row r="532" spans="1:12" ht="19.5" customHeight="1">
      <c r="A532" s="78"/>
      <c r="B532" s="12" t="s">
        <v>164</v>
      </c>
      <c r="C532" s="50">
        <f aca="true" t="shared" si="106" ref="C532:H532">C522-C531</f>
        <v>0</v>
      </c>
      <c r="D532" s="50">
        <f t="shared" si="106"/>
        <v>0</v>
      </c>
      <c r="E532" s="50">
        <f t="shared" si="106"/>
        <v>0</v>
      </c>
      <c r="F532" s="50">
        <f t="shared" si="106"/>
        <v>0</v>
      </c>
      <c r="G532" s="50">
        <f t="shared" si="106"/>
        <v>0</v>
      </c>
      <c r="H532" s="50">
        <f t="shared" si="106"/>
        <v>0</v>
      </c>
      <c r="I532" s="216">
        <f>(D532+E532+F532+G532+H532)/5</f>
        <v>0</v>
      </c>
      <c r="J532" s="131"/>
      <c r="K532" s="78"/>
      <c r="L532" s="7"/>
    </row>
    <row r="533" spans="1:21" ht="19.5" customHeight="1">
      <c r="A533" s="78"/>
      <c r="B533" s="12" t="s">
        <v>167</v>
      </c>
      <c r="C533" s="15"/>
      <c r="D533" s="18"/>
      <c r="E533" s="18"/>
      <c r="F533" s="18"/>
      <c r="G533" s="18"/>
      <c r="H533" s="133"/>
      <c r="I533" s="79"/>
      <c r="J533" s="130"/>
      <c r="K533" s="78"/>
      <c r="L533" s="7"/>
      <c r="U533" s="3"/>
    </row>
    <row r="534" spans="1:21" ht="19.5" customHeight="1">
      <c r="A534" s="78"/>
      <c r="B534" s="12" t="s">
        <v>168</v>
      </c>
      <c r="C534" s="264"/>
      <c r="D534" s="49"/>
      <c r="E534" s="49"/>
      <c r="F534" s="49"/>
      <c r="G534" s="49"/>
      <c r="H534" s="202"/>
      <c r="I534" s="79"/>
      <c r="J534" s="130"/>
      <c r="K534" s="78"/>
      <c r="L534" s="7"/>
      <c r="U534" s="3"/>
    </row>
    <row r="535" spans="1:21" ht="19.5" customHeight="1" thickBot="1">
      <c r="A535" s="121"/>
      <c r="B535" s="14" t="s">
        <v>169</v>
      </c>
      <c r="C535" s="128">
        <f aca="true" t="shared" si="107" ref="C535:H535">C533+C534</f>
        <v>0</v>
      </c>
      <c r="D535" s="128">
        <f t="shared" si="107"/>
        <v>0</v>
      </c>
      <c r="E535" s="128">
        <f t="shared" si="107"/>
        <v>0</v>
      </c>
      <c r="F535" s="128">
        <f t="shared" si="107"/>
        <v>0</v>
      </c>
      <c r="G535" s="128">
        <f t="shared" si="107"/>
        <v>0</v>
      </c>
      <c r="H535" s="129">
        <f t="shared" si="107"/>
        <v>0</v>
      </c>
      <c r="I535" s="259">
        <f>(C535+D535+E535+F535+G535+H535)/6</f>
        <v>0</v>
      </c>
      <c r="J535" s="14"/>
      <c r="K535" s="78"/>
      <c r="L535" s="7"/>
      <c r="U535" s="3"/>
    </row>
    <row r="537" spans="1:10" ht="19.5" customHeight="1">
      <c r="A537" s="2" t="s">
        <v>19</v>
      </c>
      <c r="I537" s="81"/>
      <c r="J537" s="82"/>
    </row>
    <row r="538" spans="1:4" ht="19.5" customHeight="1">
      <c r="A538" s="2" t="s">
        <v>17</v>
      </c>
      <c r="C538" s="1" t="s">
        <v>286</v>
      </c>
      <c r="D538" s="38"/>
    </row>
    <row r="539" spans="1:4" ht="19.5" customHeight="1">
      <c r="A539" s="3"/>
      <c r="D539" s="38"/>
    </row>
    <row r="540" spans="1:7" ht="19.5" customHeight="1">
      <c r="A540" s="4" t="s">
        <v>0</v>
      </c>
      <c r="B540" s="4" t="s">
        <v>12</v>
      </c>
      <c r="E540" s="4" t="s">
        <v>209</v>
      </c>
      <c r="G540" s="4" t="s">
        <v>10</v>
      </c>
    </row>
    <row r="541" spans="1:7" ht="19.5" customHeight="1">
      <c r="A541" s="10">
        <v>36859</v>
      </c>
      <c r="B541" s="4" t="s">
        <v>119</v>
      </c>
      <c r="E541" s="4" t="s">
        <v>190</v>
      </c>
      <c r="G541" s="4" t="s">
        <v>191</v>
      </c>
    </row>
    <row r="542" spans="1:10" ht="19.5" customHeight="1" thickBot="1">
      <c r="A542" s="35" t="s">
        <v>58</v>
      </c>
      <c r="B542" s="63" t="s">
        <v>208</v>
      </c>
      <c r="C542" s="35" t="s">
        <v>20</v>
      </c>
      <c r="D542" s="35" t="s">
        <v>21</v>
      </c>
      <c r="E542" s="35" t="s">
        <v>22</v>
      </c>
      <c r="F542" s="35" t="s">
        <v>23</v>
      </c>
      <c r="G542" s="35" t="s">
        <v>24</v>
      </c>
      <c r="H542" s="35" t="s">
        <v>25</v>
      </c>
      <c r="I542" s="40" t="s">
        <v>187</v>
      </c>
      <c r="J542" s="40" t="s">
        <v>161</v>
      </c>
    </row>
    <row r="543" spans="1:10" ht="19.5" customHeight="1" thickTop="1">
      <c r="A543" s="219" t="s">
        <v>287</v>
      </c>
      <c r="B543" s="187" t="s">
        <v>57</v>
      </c>
      <c r="C543" s="42">
        <v>280</v>
      </c>
      <c r="D543" s="197">
        <v>284</v>
      </c>
      <c r="E543" s="197">
        <v>291</v>
      </c>
      <c r="F543" s="197">
        <v>279</v>
      </c>
      <c r="G543" s="197">
        <v>295</v>
      </c>
      <c r="H543" s="193">
        <v>275</v>
      </c>
      <c r="I543" s="22"/>
      <c r="J543" s="11"/>
    </row>
    <row r="544" spans="1:10" ht="19.5" customHeight="1">
      <c r="A544" s="78" t="s">
        <v>9</v>
      </c>
      <c r="B544" s="41" t="s">
        <v>219</v>
      </c>
      <c r="C544" s="25">
        <v>48</v>
      </c>
      <c r="D544" s="48">
        <v>55</v>
      </c>
      <c r="E544" s="48">
        <v>55</v>
      </c>
      <c r="F544" s="48">
        <v>13</v>
      </c>
      <c r="G544" s="48">
        <v>55</v>
      </c>
      <c r="H544" s="150">
        <v>55</v>
      </c>
      <c r="I544" s="7"/>
      <c r="J544" s="246">
        <f>STDEVP(C544:H544)</f>
        <v>15.34510417762689</v>
      </c>
    </row>
    <row r="545" spans="1:10" ht="19.5" customHeight="1">
      <c r="A545" s="188" t="s">
        <v>189</v>
      </c>
      <c r="B545" s="7" t="s">
        <v>153</v>
      </c>
      <c r="C545" s="100">
        <f aca="true" t="shared" si="108" ref="C545:H545">C544/C543</f>
        <v>0.17142857142857143</v>
      </c>
      <c r="D545" s="154">
        <f t="shared" si="108"/>
        <v>0.1936619718309859</v>
      </c>
      <c r="E545" s="154">
        <f t="shared" si="108"/>
        <v>0.18900343642611683</v>
      </c>
      <c r="F545" s="154">
        <f t="shared" si="108"/>
        <v>0.04659498207885305</v>
      </c>
      <c r="G545" s="154">
        <f t="shared" si="108"/>
        <v>0.1864406779661017</v>
      </c>
      <c r="H545" s="147">
        <f t="shared" si="108"/>
        <v>0.2</v>
      </c>
      <c r="I545" s="101">
        <f>(C545+D545+E545+F545+G545+H545)/6</f>
        <v>0.16452160662177148</v>
      </c>
      <c r="J545" s="130"/>
    </row>
    <row r="546" spans="1:10" ht="19.5" customHeight="1">
      <c r="A546" s="188"/>
      <c r="B546" s="41" t="s">
        <v>217</v>
      </c>
      <c r="C546" s="102">
        <v>74</v>
      </c>
      <c r="D546" s="51">
        <v>82</v>
      </c>
      <c r="E546" s="51">
        <v>87</v>
      </c>
      <c r="F546" s="51">
        <v>85</v>
      </c>
      <c r="G546" s="51">
        <v>85</v>
      </c>
      <c r="H546" s="175">
        <v>83</v>
      </c>
      <c r="I546" s="7"/>
      <c r="J546" s="246">
        <f>STDEVP(C546:H546)</f>
        <v>4.189935029992179</v>
      </c>
    </row>
    <row r="547" spans="1:10" ht="19.5" customHeight="1">
      <c r="A547" s="78"/>
      <c r="B547" s="7" t="s">
        <v>154</v>
      </c>
      <c r="C547" s="114">
        <f aca="true" t="shared" si="109" ref="C547:H547">C546/C543</f>
        <v>0.2642857142857143</v>
      </c>
      <c r="D547" s="156">
        <f t="shared" si="109"/>
        <v>0.2887323943661972</v>
      </c>
      <c r="E547" s="156">
        <f t="shared" si="109"/>
        <v>0.29896907216494845</v>
      </c>
      <c r="F547" s="156">
        <f t="shared" si="109"/>
        <v>0.3046594982078853</v>
      </c>
      <c r="G547" s="156">
        <f t="shared" si="109"/>
        <v>0.288135593220339</v>
      </c>
      <c r="H547" s="148">
        <f t="shared" si="109"/>
        <v>0.3018181818181818</v>
      </c>
      <c r="I547" s="101">
        <f>(C547+D547+E547+F547+G547+H547)/6</f>
        <v>0.291100075677211</v>
      </c>
      <c r="J547" s="130"/>
    </row>
    <row r="548" spans="1:10" ht="19.5" customHeight="1">
      <c r="A548" s="188"/>
      <c r="B548" s="41" t="s">
        <v>218</v>
      </c>
      <c r="C548" s="43">
        <v>245</v>
      </c>
      <c r="D548" s="49">
        <v>245</v>
      </c>
      <c r="E548" s="49">
        <v>230</v>
      </c>
      <c r="F548" s="49">
        <v>221</v>
      </c>
      <c r="G548" s="49">
        <v>242</v>
      </c>
      <c r="H548" s="168">
        <v>227</v>
      </c>
      <c r="I548" s="7"/>
      <c r="J548" s="246">
        <f>STDEVP(C548:H548)</f>
        <v>9.433981132056603</v>
      </c>
    </row>
    <row r="549" spans="1:22" ht="19.5" customHeight="1">
      <c r="A549" s="78"/>
      <c r="B549" s="12" t="s">
        <v>72</v>
      </c>
      <c r="C549" s="119"/>
      <c r="D549" s="232"/>
      <c r="E549" s="232"/>
      <c r="F549" s="232"/>
      <c r="G549" s="232"/>
      <c r="H549" s="86"/>
      <c r="I549" s="103"/>
      <c r="J549" s="131"/>
      <c r="L549" s="8"/>
      <c r="M549" s="8"/>
      <c r="N549" s="8"/>
      <c r="O549" s="8"/>
      <c r="P549" s="31"/>
      <c r="Q549" s="8"/>
      <c r="R549" s="8"/>
      <c r="S549" s="8">
        <f>SUM(L549:Q549)</f>
        <v>0</v>
      </c>
      <c r="T549" s="32">
        <f>SQRT(S549/(5-1))</f>
        <v>0</v>
      </c>
      <c r="V549" s="30">
        <f>(F549-G549)/2</f>
        <v>0</v>
      </c>
    </row>
    <row r="550" spans="1:10" ht="19.5" customHeight="1">
      <c r="A550" s="78"/>
      <c r="B550" s="41" t="s">
        <v>28</v>
      </c>
      <c r="C550" s="242">
        <v>30.54</v>
      </c>
      <c r="D550" s="225">
        <v>29.57</v>
      </c>
      <c r="E550" s="225">
        <v>27.82</v>
      </c>
      <c r="F550" s="266">
        <v>26.19</v>
      </c>
      <c r="G550" s="225">
        <v>28.97</v>
      </c>
      <c r="H550" s="224">
        <v>27</v>
      </c>
      <c r="I550" s="81">
        <f>(C550+D550+E550+F550+G550+H550)/6</f>
        <v>28.348333333333333</v>
      </c>
      <c r="J550" s="131">
        <f>STDEVP(C550:H550)</f>
        <v>1.4965450952851784</v>
      </c>
    </row>
    <row r="551" spans="1:10" ht="19.5" customHeight="1" thickBot="1">
      <c r="A551" s="280"/>
      <c r="B551" s="378" t="s">
        <v>27</v>
      </c>
      <c r="C551" s="379" t="s">
        <v>6</v>
      </c>
      <c r="D551" s="380" t="s">
        <v>6</v>
      </c>
      <c r="E551" s="380" t="s">
        <v>6</v>
      </c>
      <c r="F551" s="380" t="s">
        <v>6</v>
      </c>
      <c r="G551" s="380" t="s">
        <v>6</v>
      </c>
      <c r="H551" s="389" t="s">
        <v>6</v>
      </c>
      <c r="I551" s="281"/>
      <c r="J551" s="286"/>
    </row>
    <row r="552" spans="1:10" ht="19.5" customHeight="1">
      <c r="A552" s="7"/>
      <c r="B552" s="41"/>
      <c r="C552" s="59"/>
      <c r="D552" s="59"/>
      <c r="E552" s="59"/>
      <c r="F552" s="59"/>
      <c r="G552" s="59"/>
      <c r="H552" s="59"/>
      <c r="I552" s="7"/>
      <c r="J552" s="7"/>
    </row>
    <row r="553" spans="2:8" s="7" customFormat="1" ht="19.5" customHeight="1">
      <c r="B553" s="41"/>
      <c r="C553" s="59"/>
      <c r="D553" s="59"/>
      <c r="E553" s="59"/>
      <c r="F553" s="59"/>
      <c r="G553" s="59"/>
      <c r="H553" s="59"/>
    </row>
    <row r="554" spans="1:10" s="7" customFormat="1" ht="19.5" customHeight="1">
      <c r="A554" s="381" t="s">
        <v>19</v>
      </c>
      <c r="B554" s="41"/>
      <c r="I554" s="81"/>
      <c r="J554" s="82"/>
    </row>
    <row r="555" spans="1:4" s="281" customFormat="1" ht="19.5" customHeight="1" thickBot="1">
      <c r="A555" s="382" t="s">
        <v>17</v>
      </c>
      <c r="B555" s="383"/>
      <c r="C555" s="384" t="s">
        <v>286</v>
      </c>
      <c r="D555" s="385"/>
    </row>
    <row r="556" spans="1:21" ht="19.5" customHeight="1">
      <c r="A556" s="116" t="s">
        <v>108</v>
      </c>
      <c r="B556" s="12" t="s">
        <v>196</v>
      </c>
      <c r="C556" s="15">
        <v>107</v>
      </c>
      <c r="D556" s="18">
        <v>101</v>
      </c>
      <c r="E556" s="18">
        <v>81</v>
      </c>
      <c r="F556" s="18">
        <v>106</v>
      </c>
      <c r="G556" s="18">
        <v>90</v>
      </c>
      <c r="H556" s="273">
        <v>115</v>
      </c>
      <c r="I556" s="87"/>
      <c r="J556" s="12"/>
      <c r="K556" s="78"/>
      <c r="L556" s="7"/>
      <c r="U556" s="3"/>
    </row>
    <row r="557" spans="1:21" ht="19.5" customHeight="1">
      <c r="A557" s="116"/>
      <c r="B557" s="12" t="s">
        <v>223</v>
      </c>
      <c r="C557" s="15">
        <v>97</v>
      </c>
      <c r="D557" s="18">
        <v>97</v>
      </c>
      <c r="E557" s="18">
        <v>93</v>
      </c>
      <c r="F557" s="18">
        <v>101</v>
      </c>
      <c r="G557" s="18">
        <v>86</v>
      </c>
      <c r="H557" s="133">
        <v>96</v>
      </c>
      <c r="I557" s="87"/>
      <c r="J557" s="12"/>
      <c r="K557" s="7"/>
      <c r="L557" s="7"/>
      <c r="U557" s="3"/>
    </row>
    <row r="558" spans="1:12" ht="19.5" customHeight="1">
      <c r="A558" s="78"/>
      <c r="B558" s="175" t="s">
        <v>227</v>
      </c>
      <c r="C558" s="102">
        <f aca="true" t="shared" si="110" ref="C558:H558">(C556+C557)/2</f>
        <v>102</v>
      </c>
      <c r="D558" s="51">
        <f t="shared" si="110"/>
        <v>99</v>
      </c>
      <c r="E558" s="51">
        <f t="shared" si="110"/>
        <v>87</v>
      </c>
      <c r="F558" s="51">
        <f t="shared" si="110"/>
        <v>103.5</v>
      </c>
      <c r="G558" s="51">
        <f t="shared" si="110"/>
        <v>88</v>
      </c>
      <c r="H558" s="205">
        <f t="shared" si="110"/>
        <v>105.5</v>
      </c>
      <c r="I558" s="269"/>
      <c r="J558" s="131"/>
      <c r="K558" s="7"/>
      <c r="L558" s="7"/>
    </row>
    <row r="559" spans="1:21" ht="19.5" customHeight="1">
      <c r="A559" s="341" t="s">
        <v>252</v>
      </c>
      <c r="B559" s="342" t="s">
        <v>255</v>
      </c>
      <c r="C559" s="356">
        <v>106</v>
      </c>
      <c r="D559" s="316">
        <v>103</v>
      </c>
      <c r="E559" s="316">
        <v>90</v>
      </c>
      <c r="F559" s="316">
        <v>105</v>
      </c>
      <c r="G559" s="316">
        <v>90</v>
      </c>
      <c r="H559" s="317">
        <v>116</v>
      </c>
      <c r="I559" s="87"/>
      <c r="J559" s="12"/>
      <c r="K559" s="78"/>
      <c r="L559" s="7"/>
      <c r="U559" s="3"/>
    </row>
    <row r="560" spans="1:21" ht="19.5" customHeight="1">
      <c r="A560" s="116"/>
      <c r="B560" s="12" t="s">
        <v>256</v>
      </c>
      <c r="C560" s="210">
        <v>96</v>
      </c>
      <c r="D560" s="48">
        <v>98</v>
      </c>
      <c r="E560" s="48">
        <v>94</v>
      </c>
      <c r="F560" s="48">
        <v>100</v>
      </c>
      <c r="G560" s="48">
        <v>86</v>
      </c>
      <c r="H560" s="135">
        <v>95</v>
      </c>
      <c r="I560" s="87"/>
      <c r="J560" s="12"/>
      <c r="K560" s="7"/>
      <c r="L560" s="7"/>
      <c r="U560" s="3"/>
    </row>
    <row r="561" spans="1:12" ht="19.5" customHeight="1">
      <c r="A561" s="78"/>
      <c r="B561" s="175" t="s">
        <v>269</v>
      </c>
      <c r="C561" s="102">
        <f aca="true" t="shared" si="111" ref="C561:H561">(C559+C560)/2</f>
        <v>101</v>
      </c>
      <c r="D561" s="51">
        <f t="shared" si="111"/>
        <v>100.5</v>
      </c>
      <c r="E561" s="51">
        <f t="shared" si="111"/>
        <v>92</v>
      </c>
      <c r="F561" s="51">
        <f t="shared" si="111"/>
        <v>102.5</v>
      </c>
      <c r="G561" s="51">
        <f t="shared" si="111"/>
        <v>88</v>
      </c>
      <c r="H561" s="205">
        <f t="shared" si="111"/>
        <v>105.5</v>
      </c>
      <c r="I561" s="269"/>
      <c r="J561" s="131"/>
      <c r="K561" s="7"/>
      <c r="L561" s="7"/>
    </row>
    <row r="562" spans="1:12" ht="19.5" customHeight="1">
      <c r="A562" s="78"/>
      <c r="B562" s="12" t="s">
        <v>272</v>
      </c>
      <c r="C562" s="49">
        <f aca="true" t="shared" si="112" ref="C562:H562">C561-C558</f>
        <v>-1</v>
      </c>
      <c r="D562" s="49">
        <f t="shared" si="112"/>
        <v>1.5</v>
      </c>
      <c r="E562" s="49">
        <f t="shared" si="112"/>
        <v>5</v>
      </c>
      <c r="F562" s="49">
        <f t="shared" si="112"/>
        <v>-1</v>
      </c>
      <c r="G562" s="49">
        <f t="shared" si="112"/>
        <v>0</v>
      </c>
      <c r="H562" s="202">
        <f t="shared" si="112"/>
        <v>0</v>
      </c>
      <c r="I562" s="269">
        <f>(C562+D562+E562+F562+G562+H562)/6</f>
        <v>0.75</v>
      </c>
      <c r="J562" s="131">
        <f>STDEVP(C562:H562)</f>
        <v>2.0766559657295187</v>
      </c>
      <c r="K562" s="7"/>
      <c r="L562" s="7"/>
    </row>
    <row r="563" spans="1:21" ht="19.5" customHeight="1">
      <c r="A563" s="78"/>
      <c r="B563" s="12" t="s">
        <v>270</v>
      </c>
      <c r="C563" s="386">
        <v>21</v>
      </c>
      <c r="D563" s="4">
        <v>27</v>
      </c>
      <c r="E563" s="18">
        <v>25</v>
      </c>
      <c r="F563" s="18">
        <v>25</v>
      </c>
      <c r="G563" s="18">
        <v>27</v>
      </c>
      <c r="H563" s="133">
        <v>23</v>
      </c>
      <c r="I563" s="190">
        <f>(C563+D563+E563+F563+G563+H563)/6</f>
        <v>24.666666666666668</v>
      </c>
      <c r="J563" s="131"/>
      <c r="K563" s="78"/>
      <c r="L563" s="7"/>
      <c r="U563" s="3"/>
    </row>
    <row r="564" spans="1:21" ht="19.5" customHeight="1">
      <c r="A564" s="78"/>
      <c r="B564" s="12" t="s">
        <v>271</v>
      </c>
      <c r="C564" s="211">
        <v>23</v>
      </c>
      <c r="D564" s="51">
        <v>28</v>
      </c>
      <c r="E564" s="51">
        <v>18</v>
      </c>
      <c r="F564" s="51">
        <v>28</v>
      </c>
      <c r="G564" s="51">
        <v>27</v>
      </c>
      <c r="H564" s="205">
        <v>23</v>
      </c>
      <c r="I564" s="190">
        <f>(C564+D564+E564+F564+G564+H564)/6</f>
        <v>24.5</v>
      </c>
      <c r="J564" s="131"/>
      <c r="K564" s="78"/>
      <c r="L564" s="7"/>
      <c r="U564" s="3"/>
    </row>
    <row r="565" spans="1:12" ht="19.5" customHeight="1">
      <c r="A565" s="375"/>
      <c r="B565" s="376" t="s">
        <v>169</v>
      </c>
      <c r="C565" s="311">
        <f aca="true" t="shared" si="113" ref="C565:H565">C563+C564</f>
        <v>44</v>
      </c>
      <c r="D565" s="312">
        <f t="shared" si="113"/>
        <v>55</v>
      </c>
      <c r="E565" s="312">
        <f t="shared" si="113"/>
        <v>43</v>
      </c>
      <c r="F565" s="312">
        <f t="shared" si="113"/>
        <v>53</v>
      </c>
      <c r="G565" s="312">
        <f t="shared" si="113"/>
        <v>54</v>
      </c>
      <c r="H565" s="320">
        <f t="shared" si="113"/>
        <v>46</v>
      </c>
      <c r="I565" s="387">
        <f>(C565+D565+E565+F565+G565+H565)/6</f>
        <v>49.166666666666664</v>
      </c>
      <c r="J565" s="388">
        <f>STDEVP(C565:H565)</f>
        <v>4.94694069321861</v>
      </c>
      <c r="K565" s="78"/>
      <c r="L565" s="7"/>
    </row>
    <row r="566" spans="1:21" ht="19.5" customHeight="1">
      <c r="A566" s="341" t="s">
        <v>251</v>
      </c>
      <c r="B566" s="342" t="s">
        <v>255</v>
      </c>
      <c r="C566" s="356">
        <v>106</v>
      </c>
      <c r="D566" s="316">
        <v>104</v>
      </c>
      <c r="E566" s="316">
        <v>93</v>
      </c>
      <c r="F566" s="316">
        <v>105</v>
      </c>
      <c r="G566" s="316">
        <v>91</v>
      </c>
      <c r="H566" s="317">
        <v>117</v>
      </c>
      <c r="I566" s="87"/>
      <c r="J566" s="12"/>
      <c r="K566" s="78"/>
      <c r="L566" s="7"/>
      <c r="U566" s="3"/>
    </row>
    <row r="567" spans="1:21" ht="19.5" customHeight="1">
      <c r="A567" s="116"/>
      <c r="B567" s="12" t="s">
        <v>256</v>
      </c>
      <c r="C567" s="210">
        <v>95</v>
      </c>
      <c r="D567" s="48">
        <v>100</v>
      </c>
      <c r="E567" s="48">
        <v>94</v>
      </c>
      <c r="F567" s="48">
        <v>100</v>
      </c>
      <c r="G567" s="48">
        <v>85</v>
      </c>
      <c r="H567" s="135">
        <v>98</v>
      </c>
      <c r="I567" s="87"/>
      <c r="J567" s="12"/>
      <c r="K567" s="7"/>
      <c r="L567" s="7"/>
      <c r="U567" s="3"/>
    </row>
    <row r="568" spans="1:12" ht="19.5" customHeight="1">
      <c r="A568" s="78"/>
      <c r="B568" s="175" t="s">
        <v>269</v>
      </c>
      <c r="C568" s="102">
        <f aca="true" t="shared" si="114" ref="C568:H568">(C566+C567)/2</f>
        <v>100.5</v>
      </c>
      <c r="D568" s="51">
        <f t="shared" si="114"/>
        <v>102</v>
      </c>
      <c r="E568" s="51">
        <f t="shared" si="114"/>
        <v>93.5</v>
      </c>
      <c r="F568" s="51">
        <f t="shared" si="114"/>
        <v>102.5</v>
      </c>
      <c r="G568" s="51">
        <f t="shared" si="114"/>
        <v>88</v>
      </c>
      <c r="H568" s="205">
        <f t="shared" si="114"/>
        <v>107.5</v>
      </c>
      <c r="I568" s="269"/>
      <c r="J568" s="131"/>
      <c r="K568" s="7"/>
      <c r="L568" s="7"/>
    </row>
    <row r="569" spans="1:12" ht="19.5" customHeight="1">
      <c r="A569" s="78"/>
      <c r="B569" s="12" t="s">
        <v>272</v>
      </c>
      <c r="C569" s="49">
        <f aca="true" t="shared" si="115" ref="C569:H569">C568-C558</f>
        <v>-1.5</v>
      </c>
      <c r="D569" s="49">
        <f t="shared" si="115"/>
        <v>3</v>
      </c>
      <c r="E569" s="49">
        <f t="shared" si="115"/>
        <v>6.5</v>
      </c>
      <c r="F569" s="49">
        <f t="shared" si="115"/>
        <v>-1</v>
      </c>
      <c r="G569" s="49">
        <f t="shared" si="115"/>
        <v>0</v>
      </c>
      <c r="H569" s="202">
        <f t="shared" si="115"/>
        <v>2</v>
      </c>
      <c r="I569" s="269">
        <f>(C569+D569+E569+F569+G569+H569)/6</f>
        <v>1.5</v>
      </c>
      <c r="J569" s="131">
        <f>STDEVP(C569:H569)</f>
        <v>2.7386127875258306</v>
      </c>
      <c r="K569" s="7"/>
      <c r="L569" s="7"/>
    </row>
    <row r="570" spans="1:21" ht="19.5" customHeight="1">
      <c r="A570" s="78"/>
      <c r="B570" s="12" t="s">
        <v>274</v>
      </c>
      <c r="C570" s="386">
        <v>42</v>
      </c>
      <c r="D570" s="4">
        <v>51</v>
      </c>
      <c r="E570" s="18">
        <v>41</v>
      </c>
      <c r="F570" s="18">
        <v>45</v>
      </c>
      <c r="G570" s="18">
        <v>46</v>
      </c>
      <c r="H570" s="133">
        <v>40</v>
      </c>
      <c r="I570" s="190">
        <f>(C570+D570+E570+F570+G570+H570)/6</f>
        <v>44.166666666666664</v>
      </c>
      <c r="J570" s="131"/>
      <c r="K570" s="78"/>
      <c r="L570" s="7"/>
      <c r="U570" s="3"/>
    </row>
    <row r="571" spans="1:21" ht="19.5" customHeight="1">
      <c r="A571" s="78"/>
      <c r="B571" s="12" t="s">
        <v>271</v>
      </c>
      <c r="C571" s="210">
        <v>41</v>
      </c>
      <c r="D571" s="48">
        <v>45</v>
      </c>
      <c r="E571" s="48">
        <v>37</v>
      </c>
      <c r="F571" s="48">
        <v>47</v>
      </c>
      <c r="G571" s="48">
        <v>46</v>
      </c>
      <c r="H571" s="135">
        <v>43</v>
      </c>
      <c r="I571" s="190">
        <f>(C571+D571+E571+F571+G571+H571)/6</f>
        <v>43.166666666666664</v>
      </c>
      <c r="J571" s="131"/>
      <c r="K571" s="78"/>
      <c r="L571" s="7"/>
      <c r="U571" s="3"/>
    </row>
    <row r="572" spans="1:12" ht="19.5" customHeight="1">
      <c r="A572" s="375"/>
      <c r="B572" s="376" t="s">
        <v>169</v>
      </c>
      <c r="C572" s="377">
        <f aca="true" t="shared" si="116" ref="C572:H572">C570+C571</f>
        <v>83</v>
      </c>
      <c r="D572" s="377">
        <f t="shared" si="116"/>
        <v>96</v>
      </c>
      <c r="E572" s="377">
        <f t="shared" si="116"/>
        <v>78</v>
      </c>
      <c r="F572" s="377">
        <f t="shared" si="116"/>
        <v>92</v>
      </c>
      <c r="G572" s="377">
        <f t="shared" si="116"/>
        <v>92</v>
      </c>
      <c r="H572" s="377">
        <f t="shared" si="116"/>
        <v>83</v>
      </c>
      <c r="I572" s="387">
        <f>(C572+D572+E572+F572+G572+H572)/6</f>
        <v>87.33333333333333</v>
      </c>
      <c r="J572" s="388">
        <f>STDEVP(C572:H572)</f>
        <v>6.368324391514267</v>
      </c>
      <c r="K572" s="78"/>
      <c r="L572" s="7"/>
    </row>
    <row r="573" spans="1:21" ht="19.5" customHeight="1">
      <c r="A573" s="341" t="s">
        <v>248</v>
      </c>
      <c r="B573" s="342" t="s">
        <v>255</v>
      </c>
      <c r="C573" s="356">
        <v>95</v>
      </c>
      <c r="D573" s="316">
        <v>95</v>
      </c>
      <c r="E573" s="316">
        <v>95</v>
      </c>
      <c r="F573" s="316">
        <v>105</v>
      </c>
      <c r="G573" s="316">
        <v>78</v>
      </c>
      <c r="H573" s="317">
        <v>115</v>
      </c>
      <c r="I573" s="87"/>
      <c r="J573" s="12"/>
      <c r="K573" s="78"/>
      <c r="L573" s="7"/>
      <c r="U573" s="3"/>
    </row>
    <row r="574" spans="1:21" ht="19.5" customHeight="1">
      <c r="A574" s="116"/>
      <c r="B574" s="12" t="s">
        <v>256</v>
      </c>
      <c r="C574" s="210">
        <v>95</v>
      </c>
      <c r="D574" s="48">
        <v>100</v>
      </c>
      <c r="E574" s="48">
        <v>86</v>
      </c>
      <c r="F574" s="48">
        <v>100</v>
      </c>
      <c r="G574" s="48">
        <v>90</v>
      </c>
      <c r="H574" s="135">
        <v>98</v>
      </c>
      <c r="I574" s="87"/>
      <c r="J574" s="12"/>
      <c r="K574" s="7"/>
      <c r="L574" s="7"/>
      <c r="U574" s="3"/>
    </row>
    <row r="575" spans="1:12" ht="19.5" customHeight="1">
      <c r="A575" s="78"/>
      <c r="B575" s="175" t="s">
        <v>269</v>
      </c>
      <c r="C575" s="102">
        <f aca="true" t="shared" si="117" ref="C575:H575">(C573+C574)/2</f>
        <v>95</v>
      </c>
      <c r="D575" s="51">
        <f t="shared" si="117"/>
        <v>97.5</v>
      </c>
      <c r="E575" s="51">
        <f t="shared" si="117"/>
        <v>90.5</v>
      </c>
      <c r="F575" s="51">
        <f t="shared" si="117"/>
        <v>102.5</v>
      </c>
      <c r="G575" s="51">
        <f t="shared" si="117"/>
        <v>84</v>
      </c>
      <c r="H575" s="205">
        <f t="shared" si="117"/>
        <v>106.5</v>
      </c>
      <c r="I575" s="269"/>
      <c r="J575" s="131"/>
      <c r="K575" s="7"/>
      <c r="L575" s="7"/>
    </row>
    <row r="576" spans="1:12" ht="19.5" customHeight="1">
      <c r="A576" s="78"/>
      <c r="B576" s="12" t="s">
        <v>272</v>
      </c>
      <c r="C576" s="49">
        <f aca="true" t="shared" si="118" ref="C576:H576">C575-C561</f>
        <v>-6</v>
      </c>
      <c r="D576" s="49">
        <f t="shared" si="118"/>
        <v>-3</v>
      </c>
      <c r="E576" s="49">
        <f t="shared" si="118"/>
        <v>-1.5</v>
      </c>
      <c r="F576" s="49">
        <f t="shared" si="118"/>
        <v>0</v>
      </c>
      <c r="G576" s="49">
        <f t="shared" si="118"/>
        <v>-4</v>
      </c>
      <c r="H576" s="202">
        <f t="shared" si="118"/>
        <v>1</v>
      </c>
      <c r="I576" s="269">
        <f>(C576+D576+E576+F576+G576+H576)/6</f>
        <v>-2.25</v>
      </c>
      <c r="J576" s="131">
        <f>STDEVP(C576:H576)</f>
        <v>2.376096238230542</v>
      </c>
      <c r="K576" s="7"/>
      <c r="L576" s="7"/>
    </row>
    <row r="577" spans="1:21" ht="19.5" customHeight="1">
      <c r="A577" s="78"/>
      <c r="B577" s="12" t="s">
        <v>274</v>
      </c>
      <c r="C577" s="15">
        <v>96</v>
      </c>
      <c r="D577" s="18">
        <v>96</v>
      </c>
      <c r="E577" s="18">
        <v>75</v>
      </c>
      <c r="F577" s="18">
        <v>80</v>
      </c>
      <c r="G577" s="18">
        <v>86</v>
      </c>
      <c r="H577" s="133">
        <v>95</v>
      </c>
      <c r="I577" s="190">
        <f>(C577+D577+E577+F577+G577+H577)/6</f>
        <v>88</v>
      </c>
      <c r="J577" s="130"/>
      <c r="K577" s="78"/>
      <c r="L577" s="7"/>
      <c r="U577" s="3"/>
    </row>
    <row r="578" spans="1:21" ht="19.5" customHeight="1">
      <c r="A578" s="78"/>
      <c r="B578" s="12" t="s">
        <v>168</v>
      </c>
      <c r="C578" s="264">
        <v>95</v>
      </c>
      <c r="D578" s="49">
        <v>95</v>
      </c>
      <c r="E578" s="49">
        <v>95</v>
      </c>
      <c r="F578" s="49">
        <v>95</v>
      </c>
      <c r="G578" s="49">
        <v>95</v>
      </c>
      <c r="H578" s="202">
        <v>86</v>
      </c>
      <c r="I578" s="190">
        <f>(C578+D578+E578+F578+G578+H578)/6</f>
        <v>93.5</v>
      </c>
      <c r="J578" s="130"/>
      <c r="K578" s="78"/>
      <c r="L578" s="7"/>
      <c r="U578" s="3"/>
    </row>
    <row r="579" spans="1:21" ht="19.5" customHeight="1" thickBot="1">
      <c r="A579" s="121"/>
      <c r="B579" s="14" t="s">
        <v>169</v>
      </c>
      <c r="C579" s="128">
        <f aca="true" t="shared" si="119" ref="C579:H579">C577+C578</f>
        <v>191</v>
      </c>
      <c r="D579" s="128">
        <f t="shared" si="119"/>
        <v>191</v>
      </c>
      <c r="E579" s="128">
        <f t="shared" si="119"/>
        <v>170</v>
      </c>
      <c r="F579" s="128">
        <f t="shared" si="119"/>
        <v>175</v>
      </c>
      <c r="G579" s="128">
        <f t="shared" si="119"/>
        <v>181</v>
      </c>
      <c r="H579" s="129">
        <f t="shared" si="119"/>
        <v>181</v>
      </c>
      <c r="I579" s="259">
        <f>(C579+D579+E579+F579+G579+H579)/6</f>
        <v>181.5</v>
      </c>
      <c r="J579" s="221">
        <f>STDEVP(C579:H579)</f>
        <v>7.697402159170326</v>
      </c>
      <c r="K579" s="78"/>
      <c r="L579" s="7"/>
      <c r="U579" s="3"/>
    </row>
    <row r="581" spans="1:10" ht="19.5" customHeight="1">
      <c r="A581" s="2" t="s">
        <v>19</v>
      </c>
      <c r="I581" s="81"/>
      <c r="J581" s="82"/>
    </row>
    <row r="582" spans="1:4" ht="19.5" customHeight="1">
      <c r="A582" s="2" t="s">
        <v>17</v>
      </c>
      <c r="C582" s="1" t="s">
        <v>288</v>
      </c>
      <c r="D582" s="38"/>
    </row>
    <row r="583" spans="1:4" ht="19.5" customHeight="1">
      <c r="A583" s="3"/>
      <c r="D583" s="38"/>
    </row>
    <row r="584" spans="1:7" ht="19.5" customHeight="1">
      <c r="A584" s="4" t="s">
        <v>0</v>
      </c>
      <c r="B584" s="4" t="s">
        <v>12</v>
      </c>
      <c r="E584" s="4" t="s">
        <v>209</v>
      </c>
      <c r="G584" s="4" t="s">
        <v>10</v>
      </c>
    </row>
    <row r="585" spans="1:7" ht="19.5" customHeight="1">
      <c r="A585" s="10">
        <v>36859</v>
      </c>
      <c r="B585" s="4" t="s">
        <v>119</v>
      </c>
      <c r="E585" s="4" t="s">
        <v>190</v>
      </c>
      <c r="G585" s="4" t="s">
        <v>191</v>
      </c>
    </row>
    <row r="586" spans="1:10" ht="19.5" customHeight="1" thickBot="1">
      <c r="A586" s="35" t="s">
        <v>58</v>
      </c>
      <c r="B586" s="63" t="s">
        <v>208</v>
      </c>
      <c r="C586" s="35" t="s">
        <v>20</v>
      </c>
      <c r="D586" s="35" t="s">
        <v>21</v>
      </c>
      <c r="E586" s="35" t="s">
        <v>22</v>
      </c>
      <c r="F586" s="35" t="s">
        <v>23</v>
      </c>
      <c r="G586" s="35" t="s">
        <v>24</v>
      </c>
      <c r="H586" s="35" t="s">
        <v>25</v>
      </c>
      <c r="I586" s="40" t="s">
        <v>187</v>
      </c>
      <c r="J586" s="40" t="s">
        <v>161</v>
      </c>
    </row>
    <row r="587" spans="1:10" ht="19.5" customHeight="1" thickTop="1">
      <c r="A587" s="219" t="s">
        <v>289</v>
      </c>
      <c r="B587" s="187" t="s">
        <v>57</v>
      </c>
      <c r="C587" s="42">
        <v>272</v>
      </c>
      <c r="D587" s="197">
        <v>275</v>
      </c>
      <c r="E587" s="197">
        <v>267</v>
      </c>
      <c r="F587" s="197">
        <v>266</v>
      </c>
      <c r="G587" s="197">
        <v>274</v>
      </c>
      <c r="H587" s="193">
        <v>260</v>
      </c>
      <c r="I587" s="22"/>
      <c r="J587" s="11"/>
    </row>
    <row r="588" spans="1:10" ht="19.5" customHeight="1">
      <c r="A588" s="78" t="s">
        <v>9</v>
      </c>
      <c r="B588" s="41" t="s">
        <v>219</v>
      </c>
      <c r="C588" s="25">
        <v>53</v>
      </c>
      <c r="D588" s="48">
        <v>55</v>
      </c>
      <c r="E588" s="48">
        <v>57</v>
      </c>
      <c r="F588" s="48">
        <v>54</v>
      </c>
      <c r="G588" s="48">
        <v>56</v>
      </c>
      <c r="H588" s="150">
        <v>51</v>
      </c>
      <c r="I588" s="7"/>
      <c r="J588" s="246">
        <f>STDEVP(C588:H588)</f>
        <v>1.9720265943665387</v>
      </c>
    </row>
    <row r="589" spans="1:10" ht="19.5" customHeight="1">
      <c r="A589" s="188" t="s">
        <v>189</v>
      </c>
      <c r="B589" s="7" t="s">
        <v>153</v>
      </c>
      <c r="C589" s="100">
        <f aca="true" t="shared" si="120" ref="C589:H589">C588/C587</f>
        <v>0.1948529411764706</v>
      </c>
      <c r="D589" s="154">
        <f t="shared" si="120"/>
        <v>0.2</v>
      </c>
      <c r="E589" s="154">
        <f t="shared" si="120"/>
        <v>0.21348314606741572</v>
      </c>
      <c r="F589" s="154">
        <f t="shared" si="120"/>
        <v>0.20300751879699247</v>
      </c>
      <c r="G589" s="154">
        <f t="shared" si="120"/>
        <v>0.20437956204379562</v>
      </c>
      <c r="H589" s="147">
        <f t="shared" si="120"/>
        <v>0.19615384615384615</v>
      </c>
      <c r="I589" s="101">
        <f>(C589+D589+E589+F589+G589+H589)/6</f>
        <v>0.20197950237308673</v>
      </c>
      <c r="J589" s="130"/>
    </row>
    <row r="590" spans="1:10" ht="19.5" customHeight="1">
      <c r="A590" s="188"/>
      <c r="B590" s="41" t="s">
        <v>217</v>
      </c>
      <c r="C590" s="102">
        <v>78</v>
      </c>
      <c r="D590" s="51">
        <v>80</v>
      </c>
      <c r="E590" s="51">
        <v>84</v>
      </c>
      <c r="F590" s="51">
        <v>75</v>
      </c>
      <c r="G590" s="51">
        <v>82</v>
      </c>
      <c r="H590" s="175">
        <v>76</v>
      </c>
      <c r="I590" s="7"/>
      <c r="J590" s="246">
        <f>STDEVP(C590:H590)</f>
        <v>3.1841621957571333</v>
      </c>
    </row>
    <row r="591" spans="1:10" ht="19.5" customHeight="1">
      <c r="A591" s="78"/>
      <c r="B591" s="7" t="s">
        <v>154</v>
      </c>
      <c r="C591" s="114">
        <f aca="true" t="shared" si="121" ref="C591:H591">C590/C587</f>
        <v>0.2867647058823529</v>
      </c>
      <c r="D591" s="156">
        <f t="shared" si="121"/>
        <v>0.2909090909090909</v>
      </c>
      <c r="E591" s="156">
        <f t="shared" si="121"/>
        <v>0.3146067415730337</v>
      </c>
      <c r="F591" s="156">
        <f t="shared" si="121"/>
        <v>0.2819548872180451</v>
      </c>
      <c r="G591" s="156">
        <f t="shared" si="121"/>
        <v>0.29927007299270075</v>
      </c>
      <c r="H591" s="148">
        <f t="shared" si="121"/>
        <v>0.2923076923076923</v>
      </c>
      <c r="I591" s="101">
        <f>(C591+D591+E591+F591+G591+H591)/6</f>
        <v>0.29430219848048594</v>
      </c>
      <c r="J591" s="130"/>
    </row>
    <row r="592" spans="1:10" ht="19.5" customHeight="1">
      <c r="A592" s="188"/>
      <c r="B592" s="41" t="s">
        <v>218</v>
      </c>
      <c r="C592" s="43">
        <v>170</v>
      </c>
      <c r="D592" s="49">
        <v>198</v>
      </c>
      <c r="E592" s="49">
        <v>205</v>
      </c>
      <c r="F592" s="49">
        <v>170</v>
      </c>
      <c r="G592" s="49">
        <v>186</v>
      </c>
      <c r="H592" s="168">
        <v>175</v>
      </c>
      <c r="I592" s="7"/>
      <c r="J592" s="246">
        <f>STDEVP(C592:H592)</f>
        <v>13.625955623979797</v>
      </c>
    </row>
    <row r="593" spans="1:22" ht="19.5" customHeight="1">
      <c r="A593" s="78"/>
      <c r="B593" s="12" t="s">
        <v>72</v>
      </c>
      <c r="C593" s="119"/>
      <c r="D593" s="232"/>
      <c r="E593" s="232"/>
      <c r="F593" s="232"/>
      <c r="G593" s="232"/>
      <c r="H593" s="86"/>
      <c r="I593" s="103"/>
      <c r="J593" s="131"/>
      <c r="L593" s="8"/>
      <c r="M593" s="8"/>
      <c r="N593" s="8"/>
      <c r="O593" s="8"/>
      <c r="P593" s="31"/>
      <c r="Q593" s="8"/>
      <c r="R593" s="8"/>
      <c r="S593" s="8">
        <f>SUM(L593:Q593)</f>
        <v>0</v>
      </c>
      <c r="T593" s="32">
        <f>SQRT(S593/(5-1))</f>
        <v>0</v>
      </c>
      <c r="V593" s="30">
        <f>(F593-G593)/2</f>
        <v>0</v>
      </c>
    </row>
    <row r="594" spans="1:10" ht="19.5" customHeight="1">
      <c r="A594" s="78"/>
      <c r="B594" s="41" t="s">
        <v>28</v>
      </c>
      <c r="C594" s="242">
        <v>16.07</v>
      </c>
      <c r="D594" s="225">
        <v>19.58</v>
      </c>
      <c r="E594" s="225">
        <v>19.23</v>
      </c>
      <c r="F594" s="225">
        <v>17.04</v>
      </c>
      <c r="G594" s="266">
        <v>15.52</v>
      </c>
      <c r="H594" s="224">
        <v>18.01</v>
      </c>
      <c r="I594" s="81">
        <f>(C594+D594+E594+F594+H594)/5</f>
        <v>17.985999999999997</v>
      </c>
      <c r="J594" s="131">
        <f>STDEVP(C594:H594)</f>
        <v>1.5123133493647192</v>
      </c>
    </row>
    <row r="595" spans="1:10" ht="19.5" customHeight="1" thickBot="1">
      <c r="A595" s="280"/>
      <c r="B595" s="378" t="s">
        <v>27</v>
      </c>
      <c r="C595" s="379" t="s">
        <v>6</v>
      </c>
      <c r="D595" s="380" t="s">
        <v>6</v>
      </c>
      <c r="E595" s="380" t="s">
        <v>6</v>
      </c>
      <c r="F595" s="380" t="s">
        <v>6</v>
      </c>
      <c r="G595" s="380" t="s">
        <v>6</v>
      </c>
      <c r="H595" s="389" t="s">
        <v>6</v>
      </c>
      <c r="I595" s="281"/>
      <c r="J595" s="286"/>
    </row>
    <row r="596" spans="1:10" ht="19.5" customHeight="1">
      <c r="A596" s="7"/>
      <c r="B596" s="41"/>
      <c r="C596" s="59"/>
      <c r="D596" s="59"/>
      <c r="E596" s="59"/>
      <c r="F596" s="59"/>
      <c r="G596" s="59"/>
      <c r="H596" s="59"/>
      <c r="I596" s="7"/>
      <c r="J596" s="7"/>
    </row>
    <row r="597" spans="2:8" s="7" customFormat="1" ht="19.5" customHeight="1">
      <c r="B597" s="41"/>
      <c r="C597" s="59"/>
      <c r="D597" s="59"/>
      <c r="E597" s="59"/>
      <c r="F597" s="59"/>
      <c r="G597" s="59"/>
      <c r="H597" s="59"/>
    </row>
    <row r="598" spans="1:10" s="7" customFormat="1" ht="19.5" customHeight="1">
      <c r="A598" s="381" t="s">
        <v>19</v>
      </c>
      <c r="B598" s="41"/>
      <c r="I598" s="81"/>
      <c r="J598" s="82"/>
    </row>
    <row r="599" spans="1:4" s="281" customFormat="1" ht="19.5" customHeight="1" thickBot="1">
      <c r="A599" s="382" t="s">
        <v>17</v>
      </c>
      <c r="B599" s="383"/>
      <c r="C599" s="384" t="s">
        <v>290</v>
      </c>
      <c r="D599" s="385"/>
    </row>
    <row r="600" spans="1:21" ht="19.5" customHeight="1">
      <c r="A600" s="116" t="s">
        <v>108</v>
      </c>
      <c r="B600" s="12" t="s">
        <v>196</v>
      </c>
      <c r="C600" s="15">
        <v>72</v>
      </c>
      <c r="D600" s="18">
        <v>73</v>
      </c>
      <c r="E600" s="18">
        <v>69</v>
      </c>
      <c r="F600" s="18">
        <v>80</v>
      </c>
      <c r="G600" s="18">
        <v>72</v>
      </c>
      <c r="H600" s="273">
        <v>66</v>
      </c>
      <c r="I600" s="87"/>
      <c r="J600" s="12"/>
      <c r="K600" s="78"/>
      <c r="L600" s="7"/>
      <c r="U600" s="3"/>
    </row>
    <row r="601" spans="1:21" ht="19.5" customHeight="1">
      <c r="A601" s="116"/>
      <c r="B601" s="12" t="s">
        <v>223</v>
      </c>
      <c r="C601" s="15">
        <v>72</v>
      </c>
      <c r="D601" s="18">
        <v>75</v>
      </c>
      <c r="E601" s="18">
        <v>58</v>
      </c>
      <c r="F601" s="18">
        <v>69</v>
      </c>
      <c r="G601" s="18">
        <v>72</v>
      </c>
      <c r="H601" s="133">
        <v>72</v>
      </c>
      <c r="I601" s="87"/>
      <c r="J601" s="12"/>
      <c r="K601" s="7"/>
      <c r="L601" s="7"/>
      <c r="U601" s="3"/>
    </row>
    <row r="602" spans="1:12" ht="19.5" customHeight="1">
      <c r="A602" s="78"/>
      <c r="B602" s="175" t="s">
        <v>227</v>
      </c>
      <c r="C602" s="102">
        <f aca="true" t="shared" si="122" ref="C602:H602">(C600+C601)/2</f>
        <v>72</v>
      </c>
      <c r="D602" s="51">
        <f t="shared" si="122"/>
        <v>74</v>
      </c>
      <c r="E602" s="51">
        <f t="shared" si="122"/>
        <v>63.5</v>
      </c>
      <c r="F602" s="51">
        <f t="shared" si="122"/>
        <v>74.5</v>
      </c>
      <c r="G602" s="51">
        <f t="shared" si="122"/>
        <v>72</v>
      </c>
      <c r="H602" s="205">
        <f t="shared" si="122"/>
        <v>69</v>
      </c>
      <c r="I602" s="269"/>
      <c r="J602" s="131"/>
      <c r="K602" s="7"/>
      <c r="L602" s="7"/>
    </row>
    <row r="603" spans="1:21" ht="19.5" customHeight="1">
      <c r="A603" s="341" t="s">
        <v>252</v>
      </c>
      <c r="B603" s="342" t="s">
        <v>255</v>
      </c>
      <c r="C603" s="356">
        <v>70</v>
      </c>
      <c r="D603" s="316">
        <v>72</v>
      </c>
      <c r="E603" s="316">
        <v>69</v>
      </c>
      <c r="F603" s="316">
        <v>78</v>
      </c>
      <c r="G603" s="316">
        <v>71</v>
      </c>
      <c r="H603" s="317">
        <v>64</v>
      </c>
      <c r="I603" s="87"/>
      <c r="J603" s="12"/>
      <c r="K603" s="78"/>
      <c r="L603" s="7"/>
      <c r="U603" s="3"/>
    </row>
    <row r="604" spans="1:21" ht="19.5" customHeight="1">
      <c r="A604" s="116"/>
      <c r="B604" s="12" t="s">
        <v>256</v>
      </c>
      <c r="C604" s="210">
        <v>75</v>
      </c>
      <c r="D604" s="48">
        <v>75</v>
      </c>
      <c r="E604" s="48">
        <v>59</v>
      </c>
      <c r="F604" s="48">
        <v>70</v>
      </c>
      <c r="G604" s="48">
        <v>72</v>
      </c>
      <c r="H604" s="135">
        <v>76</v>
      </c>
      <c r="I604" s="87"/>
      <c r="J604" s="12"/>
      <c r="K604" s="7"/>
      <c r="L604" s="7"/>
      <c r="U604" s="3"/>
    </row>
    <row r="605" spans="1:12" ht="19.5" customHeight="1">
      <c r="A605" s="78"/>
      <c r="B605" s="175" t="s">
        <v>269</v>
      </c>
      <c r="C605" s="102">
        <f aca="true" t="shared" si="123" ref="C605:H605">(C603+C604)/2</f>
        <v>72.5</v>
      </c>
      <c r="D605" s="51">
        <f t="shared" si="123"/>
        <v>73.5</v>
      </c>
      <c r="E605" s="51">
        <f t="shared" si="123"/>
        <v>64</v>
      </c>
      <c r="F605" s="51">
        <f t="shared" si="123"/>
        <v>74</v>
      </c>
      <c r="G605" s="51">
        <f t="shared" si="123"/>
        <v>71.5</v>
      </c>
      <c r="H605" s="205">
        <f t="shared" si="123"/>
        <v>70</v>
      </c>
      <c r="I605" s="269"/>
      <c r="J605" s="131"/>
      <c r="K605" s="7"/>
      <c r="L605" s="7"/>
    </row>
    <row r="606" spans="1:12" ht="19.5" customHeight="1">
      <c r="A606" s="78"/>
      <c r="B606" s="12" t="s">
        <v>272</v>
      </c>
      <c r="C606" s="49">
        <f aca="true" t="shared" si="124" ref="C606:H606">C605-C602</f>
        <v>0.5</v>
      </c>
      <c r="D606" s="49">
        <f t="shared" si="124"/>
        <v>-0.5</v>
      </c>
      <c r="E606" s="49">
        <f t="shared" si="124"/>
        <v>0.5</v>
      </c>
      <c r="F606" s="49">
        <f t="shared" si="124"/>
        <v>-0.5</v>
      </c>
      <c r="G606" s="49">
        <f t="shared" si="124"/>
        <v>-0.5</v>
      </c>
      <c r="H606" s="202">
        <f t="shared" si="124"/>
        <v>1</v>
      </c>
      <c r="I606" s="269">
        <f>(C606+D606+E606+F606+G606+H606)/6</f>
        <v>0.08333333333333333</v>
      </c>
      <c r="J606" s="131">
        <f>STDEVP(C606:H606)</f>
        <v>0.6066758241067098</v>
      </c>
      <c r="K606" s="7"/>
      <c r="L606" s="7"/>
    </row>
    <row r="607" spans="1:21" ht="19.5" customHeight="1">
      <c r="A607" s="78"/>
      <c r="B607" s="12" t="s">
        <v>270</v>
      </c>
      <c r="C607" s="386">
        <v>22</v>
      </c>
      <c r="D607" s="4">
        <v>20</v>
      </c>
      <c r="E607" s="18">
        <v>24</v>
      </c>
      <c r="F607" s="18">
        <v>20</v>
      </c>
      <c r="G607" s="18">
        <v>19</v>
      </c>
      <c r="H607" s="133">
        <v>14</v>
      </c>
      <c r="I607" s="190">
        <f>(C607+D607+E607+F607+G607+H607)/6</f>
        <v>19.833333333333332</v>
      </c>
      <c r="J607" s="131"/>
      <c r="K607" s="78"/>
      <c r="L607" s="7"/>
      <c r="U607" s="3"/>
    </row>
    <row r="608" spans="1:21" ht="19.5" customHeight="1">
      <c r="A608" s="78"/>
      <c r="B608" s="12" t="s">
        <v>271</v>
      </c>
      <c r="C608" s="211">
        <v>13</v>
      </c>
      <c r="D608" s="51">
        <v>20</v>
      </c>
      <c r="E608" s="51">
        <v>29</v>
      </c>
      <c r="F608" s="51">
        <v>17</v>
      </c>
      <c r="G608" s="51">
        <v>23</v>
      </c>
      <c r="H608" s="205">
        <v>14</v>
      </c>
      <c r="I608" s="190">
        <f>(C608+D608+E608+F608+G608+H608)/6</f>
        <v>19.333333333333332</v>
      </c>
      <c r="J608" s="131"/>
      <c r="K608" s="78"/>
      <c r="L608" s="7"/>
      <c r="U608" s="3"/>
    </row>
    <row r="609" spans="1:12" ht="19.5" customHeight="1">
      <c r="A609" s="375"/>
      <c r="B609" s="376" t="s">
        <v>169</v>
      </c>
      <c r="C609" s="311">
        <f aca="true" t="shared" si="125" ref="C609:H609">C607+C608</f>
        <v>35</v>
      </c>
      <c r="D609" s="312">
        <f t="shared" si="125"/>
        <v>40</v>
      </c>
      <c r="E609" s="312">
        <f t="shared" si="125"/>
        <v>53</v>
      </c>
      <c r="F609" s="312">
        <f t="shared" si="125"/>
        <v>37</v>
      </c>
      <c r="G609" s="312">
        <f t="shared" si="125"/>
        <v>42</v>
      </c>
      <c r="H609" s="320">
        <f t="shared" si="125"/>
        <v>28</v>
      </c>
      <c r="I609" s="387">
        <f>(C609+D609+E609+F609+G609+H609)/6</f>
        <v>39.166666666666664</v>
      </c>
      <c r="J609" s="388">
        <f>STDEVP(C609:H609)</f>
        <v>7.602996485304696</v>
      </c>
      <c r="K609" s="78"/>
      <c r="L609" s="7"/>
    </row>
    <row r="610" spans="1:21" ht="19.5" customHeight="1">
      <c r="A610" s="341" t="s">
        <v>251</v>
      </c>
      <c r="B610" s="342" t="s">
        <v>255</v>
      </c>
      <c r="C610" s="356">
        <v>71</v>
      </c>
      <c r="D610" s="316">
        <v>73</v>
      </c>
      <c r="E610" s="316">
        <v>71</v>
      </c>
      <c r="F610" s="316">
        <v>80</v>
      </c>
      <c r="G610" s="316">
        <v>73</v>
      </c>
      <c r="H610" s="317">
        <v>66</v>
      </c>
      <c r="I610" s="87"/>
      <c r="J610" s="12"/>
      <c r="K610" s="78"/>
      <c r="L610" s="7"/>
      <c r="U610" s="3"/>
    </row>
    <row r="611" spans="1:21" ht="19.5" customHeight="1">
      <c r="A611" s="116"/>
      <c r="B611" s="12" t="s">
        <v>256</v>
      </c>
      <c r="C611" s="210">
        <v>75</v>
      </c>
      <c r="D611" s="48">
        <v>75</v>
      </c>
      <c r="E611" s="48">
        <v>59</v>
      </c>
      <c r="F611" s="48">
        <v>72</v>
      </c>
      <c r="G611" s="48">
        <v>71</v>
      </c>
      <c r="H611" s="135">
        <v>77</v>
      </c>
      <c r="I611" s="87"/>
      <c r="J611" s="12"/>
      <c r="K611" s="7"/>
      <c r="L611" s="7"/>
      <c r="U611" s="3"/>
    </row>
    <row r="612" spans="1:12" ht="19.5" customHeight="1">
      <c r="A612" s="78"/>
      <c r="B612" s="175" t="s">
        <v>269</v>
      </c>
      <c r="C612" s="102">
        <f aca="true" t="shared" si="126" ref="C612:H612">(C610+C611)/2</f>
        <v>73</v>
      </c>
      <c r="D612" s="51">
        <f t="shared" si="126"/>
        <v>74</v>
      </c>
      <c r="E612" s="51">
        <f t="shared" si="126"/>
        <v>65</v>
      </c>
      <c r="F612" s="51">
        <f t="shared" si="126"/>
        <v>76</v>
      </c>
      <c r="G612" s="51">
        <f t="shared" si="126"/>
        <v>72</v>
      </c>
      <c r="H612" s="205">
        <f t="shared" si="126"/>
        <v>71.5</v>
      </c>
      <c r="I612" s="269"/>
      <c r="J612" s="131"/>
      <c r="K612" s="7"/>
      <c r="L612" s="7"/>
    </row>
    <row r="613" spans="1:12" ht="19.5" customHeight="1">
      <c r="A613" s="78"/>
      <c r="B613" s="12" t="s">
        <v>272</v>
      </c>
      <c r="C613" s="49">
        <f aca="true" t="shared" si="127" ref="C613:H613">C612-C602</f>
        <v>1</v>
      </c>
      <c r="D613" s="49">
        <f t="shared" si="127"/>
        <v>0</v>
      </c>
      <c r="E613" s="49">
        <f t="shared" si="127"/>
        <v>1.5</v>
      </c>
      <c r="F613" s="49">
        <f t="shared" si="127"/>
        <v>1.5</v>
      </c>
      <c r="G613" s="49">
        <f t="shared" si="127"/>
        <v>0</v>
      </c>
      <c r="H613" s="202">
        <f t="shared" si="127"/>
        <v>2.5</v>
      </c>
      <c r="I613" s="269">
        <f>(C613+D613+E613+F613+G613+H613)/6</f>
        <v>1.0833333333333333</v>
      </c>
      <c r="J613" s="131">
        <f>STDEVP(C613:H613)</f>
        <v>0.8858454843945541</v>
      </c>
      <c r="K613" s="7"/>
      <c r="L613" s="7"/>
    </row>
    <row r="614" spans="1:21" ht="19.5" customHeight="1">
      <c r="A614" s="78"/>
      <c r="B614" s="12" t="s">
        <v>274</v>
      </c>
      <c r="C614" s="386">
        <v>34</v>
      </c>
      <c r="D614" s="4">
        <v>31</v>
      </c>
      <c r="E614" s="18">
        <v>37</v>
      </c>
      <c r="F614" s="18">
        <v>31</v>
      </c>
      <c r="G614" s="18">
        <v>29</v>
      </c>
      <c r="H614" s="133">
        <v>25</v>
      </c>
      <c r="I614" s="190">
        <f>(C614+D614+E614+F614+G614+H614)/6</f>
        <v>31.166666666666668</v>
      </c>
      <c r="J614" s="131"/>
      <c r="K614" s="78"/>
      <c r="L614" s="7"/>
      <c r="U614" s="3"/>
    </row>
    <row r="615" spans="1:21" ht="19.5" customHeight="1">
      <c r="A615" s="78"/>
      <c r="B615" s="12" t="s">
        <v>271</v>
      </c>
      <c r="C615" s="210">
        <v>23</v>
      </c>
      <c r="D615" s="48">
        <v>31</v>
      </c>
      <c r="E615" s="48">
        <v>41</v>
      </c>
      <c r="F615" s="48">
        <v>28</v>
      </c>
      <c r="G615" s="48">
        <v>35</v>
      </c>
      <c r="H615" s="135">
        <v>23</v>
      </c>
      <c r="I615" s="190">
        <f>(C615+D615+E615+F615+G615+H615)/6</f>
        <v>30.166666666666668</v>
      </c>
      <c r="J615" s="131"/>
      <c r="K615" s="78"/>
      <c r="L615" s="7"/>
      <c r="U615" s="3"/>
    </row>
    <row r="616" spans="1:12" ht="19.5" customHeight="1">
      <c r="A616" s="375"/>
      <c r="B616" s="376" t="s">
        <v>169</v>
      </c>
      <c r="C616" s="377">
        <f aca="true" t="shared" si="128" ref="C616:H616">C614+C615</f>
        <v>57</v>
      </c>
      <c r="D616" s="377">
        <f t="shared" si="128"/>
        <v>62</v>
      </c>
      <c r="E616" s="377">
        <f t="shared" si="128"/>
        <v>78</v>
      </c>
      <c r="F616" s="377">
        <f t="shared" si="128"/>
        <v>59</v>
      </c>
      <c r="G616" s="377">
        <f t="shared" si="128"/>
        <v>64</v>
      </c>
      <c r="H616" s="377">
        <f t="shared" si="128"/>
        <v>48</v>
      </c>
      <c r="I616" s="387">
        <f>(C616+D616+E616+F616+G616+H616)/6</f>
        <v>61.333333333333336</v>
      </c>
      <c r="J616" s="388">
        <f>STDEVP(C616:H616)</f>
        <v>9.01233722306385</v>
      </c>
      <c r="K616" s="78"/>
      <c r="L616" s="7"/>
    </row>
    <row r="617" spans="1:21" ht="19.5" customHeight="1">
      <c r="A617" s="341" t="s">
        <v>248</v>
      </c>
      <c r="B617" s="342" t="s">
        <v>255</v>
      </c>
      <c r="C617" s="356">
        <v>68</v>
      </c>
      <c r="D617" s="316">
        <v>86</v>
      </c>
      <c r="E617" s="316">
        <v>80</v>
      </c>
      <c r="F617" s="316">
        <v>90</v>
      </c>
      <c r="G617" s="316">
        <v>67</v>
      </c>
      <c r="H617" s="317">
        <v>65</v>
      </c>
      <c r="I617" s="87"/>
      <c r="J617" s="12"/>
      <c r="K617" s="78"/>
      <c r="L617" s="7"/>
      <c r="U617" s="3"/>
    </row>
    <row r="618" spans="1:21" ht="19.5" customHeight="1">
      <c r="A618" s="116"/>
      <c r="B618" s="12" t="s">
        <v>256</v>
      </c>
      <c r="C618" s="210">
        <v>71</v>
      </c>
      <c r="D618" s="48">
        <v>67</v>
      </c>
      <c r="E618" s="48">
        <v>54</v>
      </c>
      <c r="F618" s="48">
        <v>66</v>
      </c>
      <c r="G618" s="48">
        <v>67</v>
      </c>
      <c r="H618" s="135">
        <v>70</v>
      </c>
      <c r="I618" s="87"/>
      <c r="J618" s="12"/>
      <c r="K618" s="7"/>
      <c r="L618" s="7"/>
      <c r="U618" s="3"/>
    </row>
    <row r="619" spans="1:12" ht="19.5" customHeight="1">
      <c r="A619" s="78"/>
      <c r="B619" s="175" t="s">
        <v>269</v>
      </c>
      <c r="C619" s="102">
        <f aca="true" t="shared" si="129" ref="C619:H619">(C617+C618)/2</f>
        <v>69.5</v>
      </c>
      <c r="D619" s="51">
        <f t="shared" si="129"/>
        <v>76.5</v>
      </c>
      <c r="E619" s="51">
        <f t="shared" si="129"/>
        <v>67</v>
      </c>
      <c r="F619" s="51">
        <f t="shared" si="129"/>
        <v>78</v>
      </c>
      <c r="G619" s="51">
        <f t="shared" si="129"/>
        <v>67</v>
      </c>
      <c r="H619" s="205">
        <f t="shared" si="129"/>
        <v>67.5</v>
      </c>
      <c r="I619" s="269"/>
      <c r="J619" s="131"/>
      <c r="K619" s="7"/>
      <c r="L619" s="7"/>
    </row>
    <row r="620" spans="1:12" ht="19.5" customHeight="1">
      <c r="A620" s="78"/>
      <c r="B620" s="12" t="s">
        <v>272</v>
      </c>
      <c r="C620" s="49">
        <f aca="true" t="shared" si="130" ref="C620:H620">C619-C605</f>
        <v>-3</v>
      </c>
      <c r="D620" s="49">
        <f t="shared" si="130"/>
        <v>3</v>
      </c>
      <c r="E620" s="49">
        <f t="shared" si="130"/>
        <v>3</v>
      </c>
      <c r="F620" s="49">
        <f t="shared" si="130"/>
        <v>4</v>
      </c>
      <c r="G620" s="49">
        <f t="shared" si="130"/>
        <v>-4.5</v>
      </c>
      <c r="H620" s="202">
        <f t="shared" si="130"/>
        <v>-2.5</v>
      </c>
      <c r="I620" s="269">
        <f>(C620+D620+E620+F620+G620+H620)/6</f>
        <v>0</v>
      </c>
      <c r="J620" s="131">
        <f>STDEVP(C620:H620)</f>
        <v>3.4034296427770228</v>
      </c>
      <c r="K620" s="7"/>
      <c r="L620" s="7"/>
    </row>
    <row r="621" spans="1:21" ht="19.5" customHeight="1">
      <c r="A621" s="78"/>
      <c r="B621" s="12" t="s">
        <v>274</v>
      </c>
      <c r="C621" s="15">
        <v>55</v>
      </c>
      <c r="D621" s="18">
        <v>65</v>
      </c>
      <c r="E621" s="18">
        <v>73</v>
      </c>
      <c r="F621" s="18">
        <v>55</v>
      </c>
      <c r="G621" s="18">
        <v>55</v>
      </c>
      <c r="H621" s="133">
        <v>52</v>
      </c>
      <c r="I621" s="190">
        <f>(C621+D621+E621+F621+G621+H621)/6</f>
        <v>59.166666666666664</v>
      </c>
      <c r="J621" s="130"/>
      <c r="K621" s="78"/>
      <c r="L621" s="7"/>
      <c r="U621" s="3"/>
    </row>
    <row r="622" spans="1:21" ht="19.5" customHeight="1">
      <c r="A622" s="78"/>
      <c r="B622" s="12" t="s">
        <v>168</v>
      </c>
      <c r="C622" s="264">
        <v>53</v>
      </c>
      <c r="D622" s="49">
        <v>55</v>
      </c>
      <c r="E622" s="49">
        <v>70</v>
      </c>
      <c r="F622" s="49">
        <v>60</v>
      </c>
      <c r="G622" s="49">
        <v>50</v>
      </c>
      <c r="H622" s="202">
        <v>55</v>
      </c>
      <c r="I622" s="190">
        <f>(C622+D622+E622+F622+G622+H622)/6</f>
        <v>57.166666666666664</v>
      </c>
      <c r="J622" s="130"/>
      <c r="K622" s="78"/>
      <c r="L622" s="7"/>
      <c r="U622" s="3"/>
    </row>
    <row r="623" spans="1:21" ht="19.5" customHeight="1" thickBot="1">
      <c r="A623" s="121"/>
      <c r="B623" s="14" t="s">
        <v>169</v>
      </c>
      <c r="C623" s="128">
        <f aca="true" t="shared" si="131" ref="C623:H623">C621+C622</f>
        <v>108</v>
      </c>
      <c r="D623" s="128">
        <f t="shared" si="131"/>
        <v>120</v>
      </c>
      <c r="E623" s="128">
        <f t="shared" si="131"/>
        <v>143</v>
      </c>
      <c r="F623" s="128">
        <f t="shared" si="131"/>
        <v>115</v>
      </c>
      <c r="G623" s="128">
        <f t="shared" si="131"/>
        <v>105</v>
      </c>
      <c r="H623" s="129">
        <f t="shared" si="131"/>
        <v>107</v>
      </c>
      <c r="I623" s="259">
        <f>(C623+D623+E623+F623+G623+H623)/6</f>
        <v>116.33333333333333</v>
      </c>
      <c r="J623" s="221">
        <f>STDEVP(C623:H623)</f>
        <v>12.98289472943363</v>
      </c>
      <c r="K623" s="78"/>
      <c r="L623" s="7"/>
      <c r="U623" s="3"/>
    </row>
  </sheetData>
  <printOptions/>
  <pageMargins left="0.5905511811023623" right="0.3937007874015748" top="0.7874015748031497" bottom="0.3937007874015748" header="0.5118110236220472" footer="0.5118110236220472"/>
  <pageSetup horizontalDpi="300" verticalDpi="300" orientation="landscape" paperSize="9" r:id="rId1"/>
  <rowBreaks count="20" manualBreakCount="20">
    <brk id="26" max="255" man="1"/>
    <brk id="52" max="255" man="1"/>
    <brk id="78" max="255" man="1"/>
    <brk id="106" max="255" man="1"/>
    <brk id="135" max="255" man="1"/>
    <brk id="195" max="255" man="1"/>
    <brk id="224" max="255" man="1"/>
    <brk id="242" max="255" man="1"/>
    <brk id="262" max="255" man="1"/>
    <brk id="294" max="255" man="1"/>
    <brk id="344" max="255" man="1"/>
    <brk id="363" max="255" man="1"/>
    <brk id="395" max="255" man="1"/>
    <brk id="427" max="255" man="1"/>
    <brk id="444" max="255" man="1"/>
    <brk id="471" max="255" man="1"/>
    <brk id="552" max="255" man="1"/>
    <brk id="580" max="255" man="1"/>
    <brk id="596" max="255" man="1"/>
    <brk id="6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DGNMR</dc:creator>
  <cp:keywords/>
  <dc:description/>
  <cp:lastModifiedBy>DavidDrohan</cp:lastModifiedBy>
  <cp:lastPrinted>2001-09-26T02:08:35Z</cp:lastPrinted>
  <dcterms:created xsi:type="dcterms:W3CDTF">2000-03-02T01:20:24Z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